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RANGE_A1_Q25" localSheetId="2">Лист3!$A$1</definedName>
    <definedName name="_xlnm.Print_Area" localSheetId="0">Лист1!$A$1:$T$50</definedName>
    <definedName name="_xlnm.Print_Area" localSheetId="1">Лист2!$A$1:$T$41</definedName>
    <definedName name="_xlnm.Print_Area" localSheetId="2">Лист3!$A$1:$N$16</definedName>
  </definedNames>
  <calcPr calcId="114210"/>
</workbook>
</file>

<file path=xl/calcChain.xml><?xml version="1.0" encoding="utf-8"?>
<calcChain xmlns="http://schemas.openxmlformats.org/spreadsheetml/2006/main">
  <c r="S46" i="1"/>
  <c r="R46"/>
  <c r="Q46"/>
  <c r="Q45"/>
  <c r="Q43"/>
  <c r="Q37"/>
  <c r="M38"/>
  <c r="M39"/>
  <c r="M40"/>
  <c r="M41"/>
  <c r="M42"/>
  <c r="M43"/>
  <c r="M44"/>
  <c r="M37"/>
  <c r="S35"/>
  <c r="R35"/>
  <c r="Q35"/>
  <c r="Q34"/>
  <c r="Q33"/>
  <c r="Q32"/>
  <c r="Q30"/>
  <c r="P35"/>
  <c r="Q27"/>
  <c r="Q26"/>
  <c r="S27"/>
  <c r="R27"/>
  <c r="S26"/>
  <c r="R26"/>
  <c r="Q23"/>
  <c r="S23"/>
  <c r="J27"/>
  <c r="C12" i="3"/>
  <c r="C13"/>
  <c r="P38" i="1"/>
  <c r="R38"/>
  <c r="S38"/>
  <c r="Q38"/>
  <c r="P39"/>
  <c r="R39"/>
  <c r="S39"/>
  <c r="Q39"/>
  <c r="P40"/>
  <c r="R40"/>
  <c r="S40"/>
  <c r="Q40"/>
  <c r="P41"/>
  <c r="R41"/>
  <c r="S41"/>
  <c r="Q41"/>
  <c r="P42"/>
  <c r="R42"/>
  <c r="S42"/>
  <c r="Q42"/>
  <c r="P43"/>
  <c r="R43"/>
  <c r="S43"/>
  <c r="P44"/>
  <c r="R44"/>
  <c r="S44"/>
  <c r="Q44"/>
  <c r="I11" i="2"/>
  <c r="Q11"/>
  <c r="I12"/>
  <c r="Q12"/>
  <c r="I13"/>
  <c r="Q13"/>
  <c r="I14"/>
  <c r="Q14"/>
  <c r="I15"/>
  <c r="Q15"/>
  <c r="I16"/>
  <c r="Q16"/>
  <c r="I17"/>
  <c r="Q17"/>
  <c r="I18"/>
  <c r="Q18"/>
  <c r="Q19"/>
  <c r="I28"/>
  <c r="Q28"/>
  <c r="I29"/>
  <c r="Q29"/>
  <c r="I30"/>
  <c r="Q30"/>
  <c r="I31"/>
  <c r="Q31"/>
  <c r="I32"/>
  <c r="Q32"/>
  <c r="I33"/>
  <c r="Q33"/>
  <c r="I34"/>
  <c r="Q34"/>
  <c r="I19"/>
  <c r="C11"/>
  <c r="H11"/>
  <c r="C12"/>
  <c r="H12"/>
  <c r="C13"/>
  <c r="H13"/>
  <c r="C14"/>
  <c r="H14"/>
  <c r="C15"/>
  <c r="H15"/>
  <c r="C16"/>
  <c r="H16"/>
  <c r="C17"/>
  <c r="H17"/>
  <c r="C18"/>
  <c r="H18"/>
  <c r="H19"/>
  <c r="C28"/>
  <c r="H28"/>
  <c r="C29"/>
  <c r="H29"/>
  <c r="C30"/>
  <c r="H30"/>
  <c r="C31"/>
  <c r="H31"/>
  <c r="C32"/>
  <c r="H32"/>
  <c r="C33"/>
  <c r="H33"/>
  <c r="C34"/>
  <c r="H34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C19"/>
  <c r="I35" i="1"/>
  <c r="I45"/>
  <c r="I46"/>
  <c r="L46"/>
  <c r="G35" i="2"/>
  <c r="G36"/>
  <c r="F35"/>
  <c r="F36"/>
  <c r="E35"/>
  <c r="E36"/>
  <c r="I22" i="1"/>
  <c r="I26"/>
  <c r="I27"/>
  <c r="G46"/>
  <c r="K12" i="3"/>
  <c r="Q24" i="1"/>
  <c r="G27"/>
  <c r="L12" i="3"/>
  <c r="M12"/>
  <c r="N12"/>
  <c r="N13"/>
  <c r="M13"/>
  <c r="L13"/>
  <c r="K13"/>
  <c r="J24" i="1"/>
  <c r="G12" i="3"/>
  <c r="H12"/>
  <c r="I12"/>
  <c r="J12"/>
  <c r="J13"/>
  <c r="I13"/>
  <c r="H13"/>
  <c r="G13"/>
  <c r="M24" i="1"/>
  <c r="M27"/>
  <c r="P24"/>
  <c r="T17" i="2"/>
  <c r="T18"/>
  <c r="M25" i="1"/>
  <c r="H35"/>
  <c r="J35"/>
  <c r="K35"/>
  <c r="L35"/>
  <c r="N35"/>
  <c r="G35"/>
  <c r="M19"/>
  <c r="M20"/>
  <c r="M21"/>
  <c r="M22"/>
  <c r="M23"/>
  <c r="M26"/>
  <c r="P19"/>
  <c r="P20"/>
  <c r="P21"/>
  <c r="P22"/>
  <c r="P23"/>
  <c r="P25"/>
  <c r="P26"/>
  <c r="P27"/>
  <c r="H19"/>
  <c r="H20"/>
  <c r="H21"/>
  <c r="H22"/>
  <c r="H23"/>
  <c r="H24"/>
  <c r="H25"/>
  <c r="H26"/>
  <c r="H27"/>
  <c r="H29"/>
  <c r="H30"/>
  <c r="H31"/>
  <c r="H32"/>
  <c r="H33"/>
  <c r="H34"/>
  <c r="H37"/>
  <c r="H38"/>
  <c r="H39"/>
  <c r="H40"/>
  <c r="H41"/>
  <c r="H42"/>
  <c r="H43"/>
  <c r="H44"/>
  <c r="H45"/>
  <c r="H46"/>
  <c r="J19"/>
  <c r="J20"/>
  <c r="J21"/>
  <c r="J22"/>
  <c r="J23"/>
  <c r="J25"/>
  <c r="J26"/>
  <c r="J29"/>
  <c r="J30"/>
  <c r="J31"/>
  <c r="J32"/>
  <c r="J33"/>
  <c r="J34"/>
  <c r="J37"/>
  <c r="J38"/>
  <c r="J39"/>
  <c r="J40"/>
  <c r="J41"/>
  <c r="J42"/>
  <c r="J43"/>
  <c r="J44"/>
  <c r="J45"/>
  <c r="J46"/>
  <c r="K27"/>
  <c r="K45"/>
  <c r="K46"/>
  <c r="L27"/>
  <c r="L45"/>
  <c r="N27"/>
  <c r="N45"/>
  <c r="N46"/>
  <c r="O27"/>
  <c r="R19"/>
  <c r="S19"/>
  <c r="Q19"/>
  <c r="R20"/>
  <c r="S20"/>
  <c r="Q20"/>
  <c r="R21"/>
  <c r="S21"/>
  <c r="Q21"/>
  <c r="R22"/>
  <c r="S22"/>
  <c r="Q22"/>
  <c r="R23"/>
  <c r="R24"/>
  <c r="S24"/>
  <c r="R25"/>
  <c r="S25"/>
  <c r="Q25"/>
  <c r="G45"/>
  <c r="U19"/>
  <c r="U26"/>
  <c r="U25"/>
  <c r="T11" i="2"/>
  <c r="U27" i="1"/>
  <c r="U24"/>
  <c r="U20"/>
  <c r="R35" i="2"/>
  <c r="R36"/>
  <c r="P35"/>
  <c r="P36"/>
  <c r="O35"/>
  <c r="O36"/>
  <c r="N35"/>
  <c r="N36"/>
  <c r="M35"/>
  <c r="M36"/>
  <c r="L35"/>
  <c r="L36"/>
  <c r="K35"/>
  <c r="K36"/>
  <c r="T34"/>
  <c r="T33"/>
  <c r="T32"/>
  <c r="T31"/>
  <c r="T30"/>
  <c r="T29"/>
  <c r="T28"/>
  <c r="T27"/>
  <c r="T25"/>
  <c r="T24"/>
  <c r="T23"/>
  <c r="T22"/>
  <c r="T21"/>
  <c r="T20"/>
  <c r="T13"/>
  <c r="T14"/>
  <c r="T15"/>
  <c r="T16"/>
  <c r="T12"/>
  <c r="U23" i="1"/>
  <c r="U22"/>
  <c r="U21"/>
  <c r="U43"/>
  <c r="U39"/>
  <c r="U40"/>
  <c r="U41"/>
  <c r="U42"/>
  <c r="U44"/>
  <c r="U38"/>
  <c r="M29"/>
  <c r="P29"/>
  <c r="R29"/>
  <c r="S29"/>
  <c r="I20" i="2"/>
  <c r="Q20"/>
  <c r="C20"/>
  <c r="H20"/>
  <c r="Q29" i="1"/>
  <c r="U29"/>
  <c r="M30"/>
  <c r="P30"/>
  <c r="R30"/>
  <c r="S30"/>
  <c r="I21" i="2"/>
  <c r="Q21"/>
  <c r="C21"/>
  <c r="H21"/>
  <c r="U30" i="1"/>
  <c r="M31"/>
  <c r="P31"/>
  <c r="R31"/>
  <c r="S31"/>
  <c r="I22" i="2"/>
  <c r="Q22"/>
  <c r="C22"/>
  <c r="H22"/>
  <c r="Q31" i="1"/>
  <c r="U31"/>
  <c r="M32"/>
  <c r="P32"/>
  <c r="R32"/>
  <c r="S32"/>
  <c r="I23" i="2"/>
  <c r="Q23"/>
  <c r="C23"/>
  <c r="H23"/>
  <c r="U32" i="1"/>
  <c r="M33"/>
  <c r="P33"/>
  <c r="R33"/>
  <c r="S33"/>
  <c r="I24" i="2"/>
  <c r="Q24"/>
  <c r="C24"/>
  <c r="H24"/>
  <c r="U33" i="1"/>
  <c r="M34"/>
  <c r="M35"/>
  <c r="D12" i="3"/>
  <c r="D13"/>
  <c r="P34" i="1"/>
  <c r="R34"/>
  <c r="S34"/>
  <c r="I25" i="2"/>
  <c r="Q25"/>
  <c r="Q26"/>
  <c r="I26"/>
  <c r="C25"/>
  <c r="H25"/>
  <c r="H26"/>
  <c r="C26"/>
  <c r="U34" i="1"/>
  <c r="U35"/>
  <c r="O35"/>
  <c r="M45"/>
  <c r="E12" i="3"/>
  <c r="E13"/>
  <c r="P37" i="1"/>
  <c r="R37"/>
  <c r="S37"/>
  <c r="U37"/>
  <c r="U45"/>
  <c r="F12" i="3"/>
  <c r="F13"/>
  <c r="S45" i="1"/>
  <c r="R45"/>
  <c r="I27" i="2"/>
  <c r="Q27"/>
  <c r="Q35"/>
  <c r="Q36"/>
  <c r="I35"/>
  <c r="I36"/>
  <c r="C27"/>
  <c r="H27"/>
  <c r="H35"/>
  <c r="H36"/>
  <c r="C35"/>
  <c r="C36"/>
  <c r="P45" i="1"/>
  <c r="P46"/>
  <c r="M46"/>
  <c r="O45"/>
  <c r="O46"/>
</calcChain>
</file>

<file path=xl/sharedStrings.xml><?xml version="1.0" encoding="utf-8"?>
<sst xmlns="http://schemas.openxmlformats.org/spreadsheetml/2006/main" count="259" uniqueCount="105">
  <si>
    <t>Перечень аварийных многоквартирных домов</t>
  </si>
  <si>
    <t>№ п/п</t>
  </si>
  <si>
    <t>Адрес МКД</t>
  </si>
  <si>
    <t>Документ, подтверждающий признание МКД аварийным</t>
  </si>
  <si>
    <t>Планируемая дата  окончания переселения</t>
  </si>
  <si>
    <t>Число жителей всего</t>
  </si>
  <si>
    <t>Число жителей планируемых к переселению</t>
  </si>
  <si>
    <t>Общая площадь жилых помещений МКД</t>
  </si>
  <si>
    <t>Количество расселяемых жилых помещений</t>
  </si>
  <si>
    <t>Расселяемая площадь жилых помещений</t>
  </si>
  <si>
    <t>Стоимость переселения граждан</t>
  </si>
  <si>
    <t>Дополнительные источники финансирования</t>
  </si>
  <si>
    <t>Всего</t>
  </si>
  <si>
    <t>в том числе:</t>
  </si>
  <si>
    <t>всего:</t>
  </si>
  <si>
    <t>Номер</t>
  </si>
  <si>
    <t>Дата</t>
  </si>
  <si>
    <t>частная собственность</t>
  </si>
  <si>
    <t>муниципальная собственность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</si>
  <si>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</si>
  <si>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</si>
  <si>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</si>
  <si>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чел.</t>
  </si>
  <si>
    <t>кв.м</t>
  </si>
  <si>
    <t>ед.</t>
  </si>
  <si>
    <t>руб.</t>
  </si>
  <si>
    <t>Итого  по МО за 2013-2015 гг.:</t>
  </si>
  <si>
    <t>Х</t>
  </si>
  <si>
    <t>N</t>
  </si>
  <si>
    <t>Итого  по МО за 2014 г.:</t>
  </si>
  <si>
    <t>n+1</t>
  </si>
  <si>
    <t>……</t>
  </si>
  <si>
    <t>Итого  по МО за 2015 г.:</t>
  </si>
  <si>
    <t>n+…</t>
  </si>
  <si>
    <t>ул. Брусилова, 22</t>
  </si>
  <si>
    <t>Рабочий тракт, 11</t>
  </si>
  <si>
    <t>Рабочий тракт, 9</t>
  </si>
  <si>
    <t>Рабочий тракт, 19</t>
  </si>
  <si>
    <t>Кирпичный завод, 26</t>
  </si>
  <si>
    <t>Угловский тракт, 75а</t>
  </si>
  <si>
    <t>ул. Тихвинская, 4</t>
  </si>
  <si>
    <t>Глава Администрации города Рубцовска</t>
  </si>
  <si>
    <t>В.В.Ларионов</t>
  </si>
  <si>
    <t>Приложение 2</t>
  </si>
  <si>
    <t>Реестр аварийных многоквартирных домов по способам переселения</t>
  </si>
  <si>
    <t xml:space="preserve">Расселяемая площадь </t>
  </si>
  <si>
    <t>строительство МКД</t>
  </si>
  <si>
    <t>приобретение жилых помещений у застройщиков</t>
  </si>
  <si>
    <t>приобретение жилых помещений у лиц, не являющихся застройщиком</t>
  </si>
  <si>
    <t>выкуп жилых помещений у собственников</t>
  </si>
  <si>
    <t>Стоимость всего</t>
  </si>
  <si>
    <t>дополнительные источники финансирования</t>
  </si>
  <si>
    <t>Нормативная стоимость 1 кв.м</t>
  </si>
  <si>
    <t>¾ от нормативная стоимости1 кв.м</t>
  </si>
  <si>
    <t>всего</t>
  </si>
  <si>
    <t>в т.ч.</t>
  </si>
  <si>
    <t>площадь</t>
  </si>
  <si>
    <t>стоимость</t>
  </si>
  <si>
    <t>удельная стоимость 1 кв. м</t>
  </si>
  <si>
    <t>Приложение 1</t>
  </si>
  <si>
    <t>Приложение 3</t>
  </si>
  <si>
    <t>Планируемые показатели выполнения адресной программы</t>
  </si>
  <si>
    <t>по переселению граждан из аварийного жилищного фонда</t>
  </si>
  <si>
    <t>Наименование МО</t>
  </si>
  <si>
    <t>Расселенная площадь</t>
  </si>
  <si>
    <t>Количество расселенных помещений</t>
  </si>
  <si>
    <t>Количество переселенных жителей</t>
  </si>
  <si>
    <t>2013 г.</t>
  </si>
  <si>
    <t>2014 г.</t>
  </si>
  <si>
    <t>2015 г.</t>
  </si>
  <si>
    <t>2015 г .</t>
  </si>
  <si>
    <t>Итого по программе:</t>
  </si>
  <si>
    <t>х</t>
  </si>
  <si>
    <t>Итого на 2013 год:</t>
  </si>
  <si>
    <t>Итого на 2014 год:</t>
  </si>
  <si>
    <t>Ито на 2015 год:</t>
  </si>
  <si>
    <t>Итого по городу Рубцовску на 2013-2015 годы:</t>
  </si>
  <si>
    <t>ул.Кутузова, 4</t>
  </si>
  <si>
    <t>ИТОГО на 2013 год:</t>
  </si>
  <si>
    <t>2014 год</t>
  </si>
  <si>
    <t>Рабочий тракт, 13</t>
  </si>
  <si>
    <t>Рихарда Зорге, 19</t>
  </si>
  <si>
    <t>Рихарда Зорге, 23</t>
  </si>
  <si>
    <t>ул.Брусилова, 8а</t>
  </si>
  <si>
    <t>ул.Минская, 8</t>
  </si>
  <si>
    <t>ул.Спортивная, 28</t>
  </si>
  <si>
    <t>ИТОГО на 2014 год:</t>
  </si>
  <si>
    <t>2015 год</t>
  </si>
  <si>
    <t>ул.Тракторная, 12</t>
  </si>
  <si>
    <t>ул.Тракторная, 18</t>
  </si>
  <si>
    <t>ул.Тракторная, 8</t>
  </si>
  <si>
    <t>ул.Фестивальная, 20</t>
  </si>
  <si>
    <t>Кирпичный завод, 11</t>
  </si>
  <si>
    <t>ул.Кондратюка, 13</t>
  </si>
  <si>
    <t>ул.Кондратюка, 3</t>
  </si>
  <si>
    <t>ул.Путевая, 27</t>
  </si>
  <si>
    <t>ИТОГО на 2015 год:</t>
  </si>
  <si>
    <t>ИТОГО ПО ГОРОДУ РУБЦОВСКУ на 2013-2015 гг.:</t>
  </si>
  <si>
    <t xml:space="preserve">Итого по городу Рубцовску: </t>
  </si>
  <si>
    <r>
      <t xml:space="preserve">Планируемая дата сноса </t>
    </r>
    <r>
      <rPr>
        <sz val="10"/>
        <color indexed="8"/>
        <rFont val="Times New Roman"/>
        <family val="1"/>
        <charset val="204"/>
      </rPr>
      <t>МКД</t>
    </r>
  </si>
  <si>
    <t>2кв.2015</t>
  </si>
  <si>
    <t>4кв.2015</t>
  </si>
  <si>
    <t>2кв.2016</t>
  </si>
  <si>
    <t>4 кв.2014</t>
  </si>
  <si>
    <t>4кв.2013</t>
  </si>
</sst>
</file>

<file path=xl/styles.xml><?xml version="1.0" encoding="utf-8"?>
<styleSheet xmlns="http://schemas.openxmlformats.org/spreadsheetml/2006/main">
  <numFmts count="2">
    <numFmt numFmtId="164" formatCode="mm/yyyy"/>
    <numFmt numFmtId="165" formatCode="#,##0.00&quot;р.&quot;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justify"/>
    </xf>
    <xf numFmtId="0" fontId="4" fillId="2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/>
    <xf numFmtId="0" fontId="2" fillId="0" borderId="0" xfId="0" applyFont="1" applyBorder="1" applyAlignment="1">
      <alignment horizontal="center" wrapText="1"/>
    </xf>
    <xf numFmtId="0" fontId="6" fillId="0" borderId="0" xfId="0" applyFont="1"/>
    <xf numFmtId="0" fontId="4" fillId="0" borderId="0" xfId="0" applyFont="1" applyAlignment="1">
      <alignment horizontal="justify"/>
    </xf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justify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justify"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 applyFill="1"/>
    <xf numFmtId="0" fontId="8" fillId="0" borderId="1" xfId="0" applyFont="1" applyFill="1" applyBorder="1" applyAlignment="1">
      <alignment horizontal="center" vertical="center" wrapText="1"/>
    </xf>
    <xf numFmtId="2" fontId="9" fillId="0" borderId="0" xfId="0" applyNumberFormat="1" applyFont="1" applyFill="1" applyAlignment="1">
      <alignment vertical="center"/>
    </xf>
    <xf numFmtId="165" fontId="9" fillId="0" borderId="0" xfId="0" applyNumberFormat="1" applyFont="1" applyFill="1" applyAlignment="1">
      <alignment vertical="center"/>
    </xf>
    <xf numFmtId="0" fontId="9" fillId="0" borderId="0" xfId="0" applyFont="1" applyFill="1"/>
    <xf numFmtId="0" fontId="7" fillId="0" borderId="1" xfId="0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3" fillId="0" borderId="0" xfId="0" applyFont="1" applyFill="1"/>
    <xf numFmtId="0" fontId="2" fillId="0" borderId="0" xfId="0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textRotation="90" wrapText="1"/>
    </xf>
    <xf numFmtId="0" fontId="5" fillId="0" borderId="0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horizontal="center" textRotation="90"/>
    </xf>
    <xf numFmtId="0" fontId="4" fillId="0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justify" vertical="top" wrapText="1"/>
    </xf>
    <xf numFmtId="0" fontId="1" fillId="0" borderId="0" xfId="0" applyFont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 textRotation="90" wrapText="1"/>
    </xf>
    <xf numFmtId="0" fontId="4" fillId="0" borderId="5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0" fontId="2" fillId="0" borderId="0" xfId="0" applyFont="1" applyAlignment="1">
      <alignment horizontal="right" wrapText="1" indent="3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2"/>
  <sheetViews>
    <sheetView tabSelected="1" view="pageBreakPreview" topLeftCell="A28" workbookViewId="0">
      <selection activeCell="D49" sqref="D49"/>
    </sheetView>
  </sheetViews>
  <sheetFormatPr defaultRowHeight="15"/>
  <cols>
    <col min="1" max="1" width="2.7109375" style="14" customWidth="1"/>
    <col min="2" max="2" width="17.85546875" style="14" customWidth="1"/>
    <col min="3" max="3" width="3.5703125" style="14" customWidth="1"/>
    <col min="4" max="4" width="9.7109375" style="14" bestFit="1" customWidth="1"/>
    <col min="5" max="5" width="7.42578125" style="14" customWidth="1"/>
    <col min="6" max="6" width="7.140625" style="14" customWidth="1"/>
    <col min="7" max="8" width="4.28515625" style="14" customWidth="1"/>
    <col min="9" max="9" width="9.28515625" style="46" customWidth="1"/>
    <col min="10" max="10" width="5" style="14" customWidth="1"/>
    <col min="11" max="11" width="4.140625" style="14" customWidth="1"/>
    <col min="12" max="12" width="4.28515625" style="14" customWidth="1"/>
    <col min="13" max="14" width="9" style="14" customWidth="1"/>
    <col min="15" max="15" width="8.7109375" style="14" customWidth="1"/>
    <col min="16" max="16" width="14.7109375" style="14" customWidth="1"/>
    <col min="17" max="17" width="15.85546875" style="14" customWidth="1"/>
    <col min="18" max="19" width="13.28515625" style="14" customWidth="1"/>
    <col min="20" max="20" width="3.42578125" style="14" customWidth="1"/>
    <col min="21" max="21" width="12" bestFit="1" customWidth="1"/>
  </cols>
  <sheetData>
    <row r="1" spans="1:20">
      <c r="L1" s="58" t="s">
        <v>59</v>
      </c>
      <c r="M1" s="58"/>
      <c r="N1" s="58"/>
      <c r="O1" s="58"/>
      <c r="P1" s="58"/>
      <c r="Q1" s="58"/>
      <c r="R1" s="58"/>
      <c r="S1" s="58"/>
      <c r="T1" s="58"/>
    </row>
    <row r="4" spans="1:20" s="16" customFormat="1" ht="15.75">
      <c r="A4" s="62" t="s">
        <v>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0" ht="12" customHeight="1">
      <c r="A5" s="15"/>
      <c r="B5" s="15"/>
      <c r="C5" s="15"/>
      <c r="D5" s="15"/>
      <c r="E5" s="15"/>
      <c r="F5" s="15"/>
      <c r="G5" s="15"/>
      <c r="H5" s="15"/>
      <c r="I5" s="47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56.25" customHeight="1">
      <c r="A6" s="60" t="s">
        <v>1</v>
      </c>
      <c r="B6" s="60" t="s">
        <v>2</v>
      </c>
      <c r="C6" s="60" t="s">
        <v>3</v>
      </c>
      <c r="D6" s="60"/>
      <c r="E6" s="61" t="s">
        <v>4</v>
      </c>
      <c r="F6" s="61" t="s">
        <v>99</v>
      </c>
      <c r="G6" s="61" t="s">
        <v>5</v>
      </c>
      <c r="H6" s="61" t="s">
        <v>6</v>
      </c>
      <c r="I6" s="66" t="s">
        <v>7</v>
      </c>
      <c r="J6" s="60" t="s">
        <v>8</v>
      </c>
      <c r="K6" s="60"/>
      <c r="L6" s="60"/>
      <c r="M6" s="60" t="s">
        <v>9</v>
      </c>
      <c r="N6" s="60"/>
      <c r="O6" s="60"/>
      <c r="P6" s="60" t="s">
        <v>10</v>
      </c>
      <c r="Q6" s="60"/>
      <c r="R6" s="60"/>
      <c r="S6" s="60"/>
      <c r="T6" s="61" t="s">
        <v>11</v>
      </c>
    </row>
    <row r="7" spans="1:20" ht="29.25" customHeight="1">
      <c r="A7" s="60"/>
      <c r="B7" s="60"/>
      <c r="C7" s="60"/>
      <c r="D7" s="60"/>
      <c r="E7" s="61"/>
      <c r="F7" s="61"/>
      <c r="G7" s="61"/>
      <c r="H7" s="61"/>
      <c r="I7" s="66"/>
      <c r="J7" s="63" t="s">
        <v>12</v>
      </c>
      <c r="K7" s="59" t="s">
        <v>13</v>
      </c>
      <c r="L7" s="59"/>
      <c r="M7" s="63" t="s">
        <v>12</v>
      </c>
      <c r="N7" s="59" t="s">
        <v>13</v>
      </c>
      <c r="O7" s="59"/>
      <c r="P7" s="61" t="s">
        <v>14</v>
      </c>
      <c r="Q7" s="60" t="s">
        <v>13</v>
      </c>
      <c r="R7" s="60"/>
      <c r="S7" s="60"/>
      <c r="T7" s="61"/>
    </row>
    <row r="8" spans="1:20" ht="137.25">
      <c r="A8" s="60"/>
      <c r="B8" s="60"/>
      <c r="C8" s="65" t="s">
        <v>15</v>
      </c>
      <c r="D8" s="65" t="s">
        <v>16</v>
      </c>
      <c r="E8" s="61"/>
      <c r="F8" s="61"/>
      <c r="G8" s="61"/>
      <c r="H8" s="61"/>
      <c r="I8" s="66"/>
      <c r="J8" s="63"/>
      <c r="K8" s="2" t="s">
        <v>17</v>
      </c>
      <c r="L8" s="3" t="s">
        <v>18</v>
      </c>
      <c r="M8" s="63"/>
      <c r="N8" s="2" t="s">
        <v>17</v>
      </c>
      <c r="O8" s="3" t="s">
        <v>18</v>
      </c>
      <c r="P8" s="61"/>
      <c r="Q8" s="3" t="s">
        <v>19</v>
      </c>
      <c r="R8" s="3" t="s">
        <v>20</v>
      </c>
      <c r="S8" s="3" t="s">
        <v>21</v>
      </c>
      <c r="T8" s="61"/>
    </row>
    <row r="9" spans="1:20" ht="26.25">
      <c r="A9" s="60"/>
      <c r="B9" s="60"/>
      <c r="C9" s="65"/>
      <c r="D9" s="65"/>
      <c r="E9" s="61"/>
      <c r="F9" s="61"/>
      <c r="G9" s="4" t="s">
        <v>22</v>
      </c>
      <c r="H9" s="4" t="s">
        <v>22</v>
      </c>
      <c r="I9" s="43" t="s">
        <v>23</v>
      </c>
      <c r="J9" s="4" t="s">
        <v>24</v>
      </c>
      <c r="K9" s="4" t="s">
        <v>24</v>
      </c>
      <c r="L9" s="4" t="s">
        <v>24</v>
      </c>
      <c r="M9" s="4" t="s">
        <v>23</v>
      </c>
      <c r="N9" s="4" t="s">
        <v>23</v>
      </c>
      <c r="O9" s="4" t="s">
        <v>23</v>
      </c>
      <c r="P9" s="4" t="s">
        <v>25</v>
      </c>
      <c r="Q9" s="4" t="s">
        <v>25</v>
      </c>
      <c r="R9" s="4" t="s">
        <v>25</v>
      </c>
      <c r="S9" s="4" t="s">
        <v>25</v>
      </c>
      <c r="T9" s="4" t="s">
        <v>25</v>
      </c>
    </row>
    <row r="10" spans="1:20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3">
        <v>9</v>
      </c>
      <c r="J10" s="4">
        <v>10</v>
      </c>
      <c r="K10" s="4">
        <v>11</v>
      </c>
      <c r="L10" s="4">
        <v>12</v>
      </c>
      <c r="M10" s="4">
        <v>13</v>
      </c>
      <c r="N10" s="4">
        <v>14</v>
      </c>
      <c r="O10" s="4">
        <v>15</v>
      </c>
      <c r="P10" s="4">
        <v>16</v>
      </c>
      <c r="Q10" s="4">
        <v>17</v>
      </c>
      <c r="R10" s="4">
        <v>18</v>
      </c>
      <c r="S10" s="4">
        <v>19</v>
      </c>
      <c r="T10" s="4">
        <v>20</v>
      </c>
    </row>
    <row r="11" spans="1:20" hidden="1">
      <c r="A11" s="4" t="s">
        <v>28</v>
      </c>
      <c r="B11" s="7"/>
      <c r="C11" s="8"/>
      <c r="D11" s="6"/>
      <c r="E11" s="6"/>
      <c r="F11" s="6"/>
      <c r="G11" s="6"/>
      <c r="H11" s="5"/>
      <c r="I11" s="45"/>
      <c r="J11" s="9"/>
      <c r="K11" s="9"/>
      <c r="L11" s="9"/>
      <c r="M11" s="5"/>
      <c r="N11" s="5"/>
      <c r="O11" s="9"/>
      <c r="P11" s="5"/>
      <c r="Q11" s="5"/>
      <c r="R11" s="5"/>
      <c r="S11" s="5"/>
      <c r="T11" s="5"/>
    </row>
    <row r="12" spans="1:20" hidden="1">
      <c r="A12" s="64" t="s">
        <v>29</v>
      </c>
      <c r="B12" s="64"/>
      <c r="C12" s="5" t="s">
        <v>27</v>
      </c>
      <c r="D12" s="5" t="s">
        <v>27</v>
      </c>
      <c r="E12" s="5" t="s">
        <v>27</v>
      </c>
      <c r="F12" s="5" t="s">
        <v>27</v>
      </c>
      <c r="G12" s="5"/>
      <c r="H12" s="5"/>
      <c r="I12" s="4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38.25" hidden="1">
      <c r="A13" s="10" t="s">
        <v>30</v>
      </c>
      <c r="B13" s="11"/>
      <c r="C13" s="6"/>
      <c r="D13" s="6"/>
      <c r="E13" s="6"/>
      <c r="F13" s="6"/>
      <c r="G13" s="6"/>
      <c r="H13" s="6"/>
      <c r="I13" s="44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5.5" hidden="1">
      <c r="A14" s="10" t="s">
        <v>31</v>
      </c>
      <c r="B14" s="11"/>
      <c r="C14" s="6"/>
      <c r="D14" s="6"/>
      <c r="E14" s="6"/>
      <c r="F14" s="6"/>
      <c r="G14" s="6"/>
      <c r="H14" s="6"/>
      <c r="I14" s="44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idden="1">
      <c r="A15" s="67" t="s">
        <v>32</v>
      </c>
      <c r="B15" s="67"/>
      <c r="C15" s="5" t="s">
        <v>27</v>
      </c>
      <c r="D15" s="5" t="s">
        <v>27</v>
      </c>
      <c r="E15" s="5" t="s">
        <v>27</v>
      </c>
      <c r="F15" s="5" t="s">
        <v>27</v>
      </c>
      <c r="G15" s="6"/>
      <c r="H15" s="6"/>
      <c r="I15" s="44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38.25" hidden="1">
      <c r="A16" s="10" t="s">
        <v>33</v>
      </c>
      <c r="B16" s="11"/>
      <c r="C16" s="6"/>
      <c r="D16" s="6"/>
      <c r="E16" s="6"/>
      <c r="F16" s="6"/>
      <c r="G16" s="6"/>
      <c r="H16" s="6"/>
      <c r="I16" s="44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2" ht="25.5" hidden="1">
      <c r="A17" s="10" t="s">
        <v>31</v>
      </c>
      <c r="B17" s="11"/>
      <c r="C17" s="6"/>
      <c r="D17" s="6"/>
      <c r="E17" s="6"/>
      <c r="F17" s="6"/>
      <c r="G17" s="6"/>
      <c r="H17" s="6"/>
      <c r="I17" s="44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2" hidden="1">
      <c r="A18" s="64" t="s">
        <v>26</v>
      </c>
      <c r="B18" s="64"/>
      <c r="C18" s="5" t="s">
        <v>27</v>
      </c>
      <c r="D18" s="5" t="s">
        <v>27</v>
      </c>
      <c r="E18" s="5" t="s">
        <v>27</v>
      </c>
      <c r="F18" s="5" t="s">
        <v>27</v>
      </c>
      <c r="G18" s="5"/>
      <c r="H18" s="5"/>
      <c r="I18" s="4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2" s="33" customFormat="1" ht="16.5" customHeight="1">
      <c r="A19" s="26">
        <v>1</v>
      </c>
      <c r="B19" s="27" t="s">
        <v>34</v>
      </c>
      <c r="C19" s="26">
        <v>19</v>
      </c>
      <c r="D19" s="28">
        <v>40177</v>
      </c>
      <c r="E19" s="29" t="s">
        <v>104</v>
      </c>
      <c r="F19" s="30" t="s">
        <v>104</v>
      </c>
      <c r="G19" s="26">
        <v>16</v>
      </c>
      <c r="H19" s="26">
        <f t="shared" ref="H19:H24" si="0">G19</f>
        <v>16</v>
      </c>
      <c r="I19" s="26">
        <v>504.31</v>
      </c>
      <c r="J19" s="26">
        <f t="shared" ref="J19:J24" si="1">K19+L19</f>
        <v>8</v>
      </c>
      <c r="K19" s="26">
        <v>1</v>
      </c>
      <c r="L19" s="26">
        <v>7</v>
      </c>
      <c r="M19" s="26">
        <f t="shared" ref="M19:M26" si="2">N19+O19</f>
        <v>204.49</v>
      </c>
      <c r="N19" s="26">
        <v>26.8</v>
      </c>
      <c r="O19" s="26">
        <v>177.69</v>
      </c>
      <c r="P19" s="49">
        <f>M19*29550</f>
        <v>6042679.5</v>
      </c>
      <c r="Q19" s="49">
        <f>P19-R19-S19</f>
        <v>4568265.7019999996</v>
      </c>
      <c r="R19" s="49">
        <f t="shared" ref="R19:R25" si="3">P19*12.2%</f>
        <v>737206.89899999998</v>
      </c>
      <c r="S19" s="49">
        <f>R19</f>
        <v>737206.89899999998</v>
      </c>
      <c r="T19" s="26"/>
      <c r="U19" s="31">
        <f>P19-Q19-R19-S19</f>
        <v>0</v>
      </c>
      <c r="V19" s="32"/>
    </row>
    <row r="20" spans="1:22" s="33" customFormat="1" ht="16.5" customHeight="1">
      <c r="A20" s="26">
        <v>2</v>
      </c>
      <c r="B20" s="34" t="s">
        <v>35</v>
      </c>
      <c r="C20" s="26">
        <v>24</v>
      </c>
      <c r="D20" s="28">
        <v>40177</v>
      </c>
      <c r="E20" s="29" t="s">
        <v>104</v>
      </c>
      <c r="F20" s="30" t="s">
        <v>104</v>
      </c>
      <c r="G20" s="26">
        <v>41</v>
      </c>
      <c r="H20" s="26">
        <f t="shared" si="0"/>
        <v>41</v>
      </c>
      <c r="I20" s="26">
        <v>543.91999999999996</v>
      </c>
      <c r="J20" s="26">
        <f t="shared" si="1"/>
        <v>19</v>
      </c>
      <c r="K20" s="26">
        <v>7</v>
      </c>
      <c r="L20" s="26">
        <v>12</v>
      </c>
      <c r="M20" s="26">
        <f t="shared" si="2"/>
        <v>480.41999999999996</v>
      </c>
      <c r="N20" s="26">
        <v>171.73</v>
      </c>
      <c r="O20" s="26">
        <v>308.69</v>
      </c>
      <c r="P20" s="49">
        <f t="shared" ref="P20:P26" si="4">M20*29550</f>
        <v>14196410.999999998</v>
      </c>
      <c r="Q20" s="49">
        <f t="shared" ref="Q20:Q25" si="5">P20-R20-S20</f>
        <v>10732486.716</v>
      </c>
      <c r="R20" s="49">
        <f t="shared" si="3"/>
        <v>1731962.1419999998</v>
      </c>
      <c r="S20" s="49">
        <f t="shared" ref="S20:S25" si="6">R20</f>
        <v>1731962.1419999998</v>
      </c>
      <c r="T20" s="26"/>
      <c r="U20" s="31">
        <f t="shared" ref="U20:U27" si="7">P20-Q20-R20-S20</f>
        <v>0</v>
      </c>
      <c r="V20" s="32"/>
    </row>
    <row r="21" spans="1:22" s="35" customFormat="1" ht="16.5" customHeight="1">
      <c r="A21" s="26">
        <v>3</v>
      </c>
      <c r="B21" s="27" t="s">
        <v>39</v>
      </c>
      <c r="C21" s="26">
        <v>28</v>
      </c>
      <c r="D21" s="28">
        <v>40416</v>
      </c>
      <c r="E21" s="29" t="s">
        <v>104</v>
      </c>
      <c r="F21" s="30" t="s">
        <v>104</v>
      </c>
      <c r="G21" s="26">
        <v>6</v>
      </c>
      <c r="H21" s="26">
        <f t="shared" si="0"/>
        <v>6</v>
      </c>
      <c r="I21" s="26">
        <v>286.60000000000002</v>
      </c>
      <c r="J21" s="26">
        <f t="shared" si="1"/>
        <v>3</v>
      </c>
      <c r="K21" s="26">
        <v>1</v>
      </c>
      <c r="L21" s="26">
        <v>2</v>
      </c>
      <c r="M21" s="26">
        <f t="shared" si="2"/>
        <v>143.4</v>
      </c>
      <c r="N21" s="26">
        <v>46.7</v>
      </c>
      <c r="O21" s="26">
        <v>96.7</v>
      </c>
      <c r="P21" s="49">
        <f t="shared" si="4"/>
        <v>4237470</v>
      </c>
      <c r="Q21" s="49">
        <f t="shared" si="5"/>
        <v>3203527.3200000003</v>
      </c>
      <c r="R21" s="49">
        <f t="shared" si="3"/>
        <v>516971.33999999997</v>
      </c>
      <c r="S21" s="49">
        <f t="shared" si="6"/>
        <v>516971.33999999997</v>
      </c>
      <c r="T21" s="26"/>
      <c r="U21" s="31">
        <f t="shared" si="7"/>
        <v>0</v>
      </c>
      <c r="V21" s="32"/>
    </row>
    <row r="22" spans="1:22" s="35" customFormat="1" ht="16.5" customHeight="1">
      <c r="A22" s="26">
        <v>4</v>
      </c>
      <c r="B22" s="27" t="s">
        <v>40</v>
      </c>
      <c r="C22" s="26">
        <v>30</v>
      </c>
      <c r="D22" s="28">
        <v>40514</v>
      </c>
      <c r="E22" s="29" t="s">
        <v>104</v>
      </c>
      <c r="F22" s="30" t="s">
        <v>104</v>
      </c>
      <c r="G22" s="26">
        <v>33</v>
      </c>
      <c r="H22" s="26">
        <f t="shared" si="0"/>
        <v>33</v>
      </c>
      <c r="I22" s="26">
        <f>M22</f>
        <v>693.55</v>
      </c>
      <c r="J22" s="26">
        <f t="shared" si="1"/>
        <v>16</v>
      </c>
      <c r="K22" s="26">
        <v>15</v>
      </c>
      <c r="L22" s="26">
        <v>1</v>
      </c>
      <c r="M22" s="26">
        <f t="shared" si="2"/>
        <v>693.55</v>
      </c>
      <c r="N22" s="26">
        <v>642.54999999999995</v>
      </c>
      <c r="O22" s="26">
        <v>51</v>
      </c>
      <c r="P22" s="49">
        <f t="shared" si="4"/>
        <v>20494402.5</v>
      </c>
      <c r="Q22" s="49">
        <f>P22-R22-S22-0.01</f>
        <v>15493768.279999999</v>
      </c>
      <c r="R22" s="49">
        <f t="shared" si="3"/>
        <v>2500317.105</v>
      </c>
      <c r="S22" s="49">
        <f t="shared" si="6"/>
        <v>2500317.105</v>
      </c>
      <c r="T22" s="26"/>
      <c r="U22" s="31">
        <f t="shared" si="7"/>
        <v>1.0000000707805157E-2</v>
      </c>
      <c r="V22" s="32"/>
    </row>
    <row r="23" spans="1:22" s="35" customFormat="1" ht="16.5" customHeight="1">
      <c r="A23" s="26">
        <v>5</v>
      </c>
      <c r="B23" s="27" t="s">
        <v>36</v>
      </c>
      <c r="C23" s="26">
        <v>24</v>
      </c>
      <c r="D23" s="28">
        <v>40416</v>
      </c>
      <c r="E23" s="29" t="s">
        <v>104</v>
      </c>
      <c r="F23" s="30" t="s">
        <v>104</v>
      </c>
      <c r="G23" s="26">
        <v>64</v>
      </c>
      <c r="H23" s="26">
        <f t="shared" si="0"/>
        <v>64</v>
      </c>
      <c r="I23" s="26">
        <v>579.72</v>
      </c>
      <c r="J23" s="26">
        <f t="shared" si="1"/>
        <v>20</v>
      </c>
      <c r="K23" s="26">
        <v>1</v>
      </c>
      <c r="L23" s="26">
        <v>19</v>
      </c>
      <c r="M23" s="26">
        <f t="shared" si="2"/>
        <v>473.87</v>
      </c>
      <c r="N23" s="26">
        <v>12.6</v>
      </c>
      <c r="O23" s="26">
        <v>461.27</v>
      </c>
      <c r="P23" s="49">
        <f t="shared" si="4"/>
        <v>14002858.5</v>
      </c>
      <c r="Q23" s="49">
        <f>P23-R23-S23-0.01</f>
        <v>10586161.026000001</v>
      </c>
      <c r="R23" s="49">
        <f t="shared" si="3"/>
        <v>1708348.737</v>
      </c>
      <c r="S23" s="49">
        <f>R23-0.01</f>
        <v>1708348.727</v>
      </c>
      <c r="T23" s="26"/>
      <c r="U23" s="31">
        <f t="shared" si="7"/>
        <v>9.9999995436519384E-3</v>
      </c>
      <c r="V23" s="32"/>
    </row>
    <row r="24" spans="1:22" s="35" customFormat="1" ht="16.5" customHeight="1">
      <c r="A24" s="26">
        <v>6</v>
      </c>
      <c r="B24" s="27" t="s">
        <v>37</v>
      </c>
      <c r="C24" s="26">
        <v>25</v>
      </c>
      <c r="D24" s="28">
        <v>40416</v>
      </c>
      <c r="E24" s="29" t="s">
        <v>104</v>
      </c>
      <c r="F24" s="30" t="s">
        <v>104</v>
      </c>
      <c r="G24" s="26">
        <v>38</v>
      </c>
      <c r="H24" s="26">
        <f t="shared" si="0"/>
        <v>38</v>
      </c>
      <c r="I24" s="26">
        <v>707.2</v>
      </c>
      <c r="J24" s="26">
        <f t="shared" si="1"/>
        <v>16</v>
      </c>
      <c r="K24" s="26">
        <v>13</v>
      </c>
      <c r="L24" s="26">
        <v>3</v>
      </c>
      <c r="M24" s="26">
        <f t="shared" si="2"/>
        <v>670.62</v>
      </c>
      <c r="N24" s="26">
        <v>544.62</v>
      </c>
      <c r="O24" s="26">
        <v>126</v>
      </c>
      <c r="P24" s="49">
        <f t="shared" si="4"/>
        <v>19816821</v>
      </c>
      <c r="Q24" s="49">
        <f>P24-R24-S24</f>
        <v>14981516.675999999</v>
      </c>
      <c r="R24" s="49">
        <f t="shared" si="3"/>
        <v>2417652.162</v>
      </c>
      <c r="S24" s="49">
        <f t="shared" si="6"/>
        <v>2417652.162</v>
      </c>
      <c r="T24" s="26"/>
      <c r="U24" s="31">
        <f t="shared" si="7"/>
        <v>0</v>
      </c>
      <c r="V24" s="32"/>
    </row>
    <row r="25" spans="1:22" s="35" customFormat="1" ht="16.5" customHeight="1">
      <c r="A25" s="26">
        <v>7</v>
      </c>
      <c r="B25" s="27" t="s">
        <v>38</v>
      </c>
      <c r="C25" s="26">
        <v>26</v>
      </c>
      <c r="D25" s="28">
        <v>40416</v>
      </c>
      <c r="E25" s="29" t="s">
        <v>104</v>
      </c>
      <c r="F25" s="30" t="s">
        <v>104</v>
      </c>
      <c r="G25" s="26">
        <v>7</v>
      </c>
      <c r="H25" s="26">
        <f>G25</f>
        <v>7</v>
      </c>
      <c r="I25" s="26">
        <v>60.2</v>
      </c>
      <c r="J25" s="26">
        <f>K25+L25</f>
        <v>2</v>
      </c>
      <c r="K25" s="26">
        <v>1</v>
      </c>
      <c r="L25" s="26">
        <v>1</v>
      </c>
      <c r="M25" s="26">
        <f t="shared" si="2"/>
        <v>60.2</v>
      </c>
      <c r="N25" s="26">
        <v>23.2</v>
      </c>
      <c r="O25" s="26">
        <v>37</v>
      </c>
      <c r="P25" s="49">
        <f t="shared" si="4"/>
        <v>1778910</v>
      </c>
      <c r="Q25" s="49">
        <f t="shared" si="5"/>
        <v>1344855.96</v>
      </c>
      <c r="R25" s="49">
        <f t="shared" si="3"/>
        <v>217027.02</v>
      </c>
      <c r="S25" s="49">
        <f t="shared" si="6"/>
        <v>217027.02</v>
      </c>
      <c r="T25" s="26"/>
      <c r="U25" s="31">
        <f>P25-Q25-R25-S25</f>
        <v>0</v>
      </c>
      <c r="V25" s="32"/>
    </row>
    <row r="26" spans="1:22" s="35" customFormat="1" ht="16.5" customHeight="1">
      <c r="A26" s="26">
        <v>8</v>
      </c>
      <c r="B26" s="27" t="s">
        <v>77</v>
      </c>
      <c r="C26" s="26">
        <v>29</v>
      </c>
      <c r="D26" s="28">
        <v>40416</v>
      </c>
      <c r="E26" s="29" t="s">
        <v>104</v>
      </c>
      <c r="F26" s="30" t="s">
        <v>104</v>
      </c>
      <c r="G26" s="26">
        <v>7</v>
      </c>
      <c r="H26" s="26">
        <f>G26</f>
        <v>7</v>
      </c>
      <c r="I26" s="26">
        <f>M26</f>
        <v>159.07</v>
      </c>
      <c r="J26" s="26">
        <f>K26+L26</f>
        <v>4</v>
      </c>
      <c r="K26" s="26">
        <v>2</v>
      </c>
      <c r="L26" s="26">
        <v>2</v>
      </c>
      <c r="M26" s="26">
        <f t="shared" si="2"/>
        <v>159.07</v>
      </c>
      <c r="N26" s="26">
        <v>94.77</v>
      </c>
      <c r="O26" s="26">
        <v>64.3</v>
      </c>
      <c r="P26" s="49">
        <f t="shared" si="4"/>
        <v>4700518.5</v>
      </c>
      <c r="Q26" s="49">
        <f>P26-R26-S26-0.01</f>
        <v>3553591.9860000005</v>
      </c>
      <c r="R26" s="49">
        <f>P26*12.2%-0.01</f>
        <v>573463.24699999997</v>
      </c>
      <c r="S26" s="49">
        <f>R26+0.01</f>
        <v>573463.25699999998</v>
      </c>
      <c r="T26" s="26"/>
      <c r="U26" s="31">
        <f>P26-Q26-R26-S26</f>
        <v>9.9999995436519384E-3</v>
      </c>
      <c r="V26" s="32"/>
    </row>
    <row r="27" spans="1:22" s="39" customFormat="1" ht="16.5" customHeight="1">
      <c r="A27" s="69" t="s">
        <v>78</v>
      </c>
      <c r="B27" s="69"/>
      <c r="C27" s="69"/>
      <c r="D27" s="69"/>
      <c r="E27" s="69"/>
      <c r="F27" s="69"/>
      <c r="G27" s="36">
        <f>SUM(G19:G26)</f>
        <v>212</v>
      </c>
      <c r="H27" s="36">
        <f t="shared" ref="H27:O27" si="8">SUM(H19:H26)</f>
        <v>212</v>
      </c>
      <c r="I27" s="36">
        <f t="shared" si="8"/>
        <v>3534.57</v>
      </c>
      <c r="J27" s="36">
        <f>SUM(J19:J26)</f>
        <v>88</v>
      </c>
      <c r="K27" s="36">
        <f t="shared" si="8"/>
        <v>41</v>
      </c>
      <c r="L27" s="36">
        <f t="shared" si="8"/>
        <v>47</v>
      </c>
      <c r="M27" s="36">
        <f t="shared" si="8"/>
        <v>2885.62</v>
      </c>
      <c r="N27" s="36">
        <f t="shared" si="8"/>
        <v>1562.97</v>
      </c>
      <c r="O27" s="36">
        <f t="shared" si="8"/>
        <v>1322.6499999999999</v>
      </c>
      <c r="P27" s="50">
        <f>SUM(P19:P26)</f>
        <v>85270071</v>
      </c>
      <c r="Q27" s="50">
        <f>SUM(Q19:Q26)+0.01</f>
        <v>64464173.675999999</v>
      </c>
      <c r="R27" s="50">
        <f>SUM(R19:R26)+0.01</f>
        <v>10402948.661999999</v>
      </c>
      <c r="S27" s="50">
        <f>SUM(S19:S26)+0.01</f>
        <v>10402948.661999999</v>
      </c>
      <c r="T27" s="36"/>
      <c r="U27" s="31">
        <f t="shared" si="7"/>
        <v>0</v>
      </c>
      <c r="V27" s="38"/>
    </row>
    <row r="28" spans="1:22" s="35" customFormat="1" ht="16.5" customHeight="1">
      <c r="A28" s="70" t="s">
        <v>79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31"/>
      <c r="V28" s="32"/>
    </row>
    <row r="29" spans="1:22" s="35" customFormat="1" ht="16.5" customHeight="1">
      <c r="A29" s="26">
        <v>1</v>
      </c>
      <c r="B29" s="40" t="s">
        <v>80</v>
      </c>
      <c r="C29" s="26">
        <v>10</v>
      </c>
      <c r="D29" s="28">
        <v>40177</v>
      </c>
      <c r="E29" s="29" t="s">
        <v>103</v>
      </c>
      <c r="F29" s="29" t="s">
        <v>100</v>
      </c>
      <c r="G29" s="26">
        <v>41</v>
      </c>
      <c r="H29" s="26">
        <f t="shared" ref="H29:H44" si="9">G29</f>
        <v>41</v>
      </c>
      <c r="I29" s="26">
        <v>587.79999999999995</v>
      </c>
      <c r="J29" s="26">
        <f t="shared" ref="J29:J40" si="10">K29+L29</f>
        <v>19</v>
      </c>
      <c r="K29" s="26">
        <v>3</v>
      </c>
      <c r="L29" s="26">
        <v>16</v>
      </c>
      <c r="M29" s="26">
        <f t="shared" ref="M29:M34" si="11">N29+O29</f>
        <v>533.62</v>
      </c>
      <c r="N29" s="26">
        <v>96.83</v>
      </c>
      <c r="O29" s="26">
        <v>436.79</v>
      </c>
      <c r="P29" s="49">
        <f t="shared" ref="P29:P34" si="12">M29*29550</f>
        <v>15768471</v>
      </c>
      <c r="Q29" s="49">
        <f>P29-R29-S29</f>
        <v>11920964.076000001</v>
      </c>
      <c r="R29" s="49">
        <f>P29*12.2%</f>
        <v>1923753.4620000001</v>
      </c>
      <c r="S29" s="49">
        <f t="shared" ref="S29:S34" si="13">R29</f>
        <v>1923753.4620000001</v>
      </c>
      <c r="T29" s="26"/>
      <c r="U29" s="31">
        <f t="shared" ref="U29:U34" si="14">P29-Q29-R29-S29</f>
        <v>0</v>
      </c>
      <c r="V29" s="32"/>
    </row>
    <row r="30" spans="1:22" s="35" customFormat="1" ht="16.5" customHeight="1">
      <c r="A30" s="26">
        <v>2</v>
      </c>
      <c r="B30" s="40" t="s">
        <v>81</v>
      </c>
      <c r="C30" s="26">
        <v>7</v>
      </c>
      <c r="D30" s="28">
        <v>40177</v>
      </c>
      <c r="E30" s="29" t="s">
        <v>103</v>
      </c>
      <c r="F30" s="29" t="s">
        <v>100</v>
      </c>
      <c r="G30" s="26">
        <v>17</v>
      </c>
      <c r="H30" s="26">
        <f t="shared" si="9"/>
        <v>17</v>
      </c>
      <c r="I30" s="26">
        <v>456.3</v>
      </c>
      <c r="J30" s="26">
        <f t="shared" si="10"/>
        <v>8</v>
      </c>
      <c r="K30" s="26">
        <v>5</v>
      </c>
      <c r="L30" s="26">
        <v>3</v>
      </c>
      <c r="M30" s="26">
        <f t="shared" si="11"/>
        <v>400.65</v>
      </c>
      <c r="N30" s="26">
        <v>235.79</v>
      </c>
      <c r="O30" s="26">
        <v>164.86</v>
      </c>
      <c r="P30" s="49">
        <f t="shared" si="12"/>
        <v>11839207.5</v>
      </c>
      <c r="Q30" s="49">
        <f>P30-R30-S30-0.01</f>
        <v>8950440.8600000013</v>
      </c>
      <c r="R30" s="49">
        <f t="shared" ref="R30:R40" si="15">P30*12.2%</f>
        <v>1444383.3149999999</v>
      </c>
      <c r="S30" s="49">
        <f t="shared" si="13"/>
        <v>1444383.3149999999</v>
      </c>
      <c r="T30" s="26"/>
      <c r="U30" s="31">
        <f t="shared" si="14"/>
        <v>9.9999988451600075E-3</v>
      </c>
      <c r="V30" s="32"/>
    </row>
    <row r="31" spans="1:22" s="35" customFormat="1" ht="16.5" customHeight="1">
      <c r="A31" s="26">
        <v>3</v>
      </c>
      <c r="B31" s="40" t="s">
        <v>82</v>
      </c>
      <c r="C31" s="26">
        <v>9</v>
      </c>
      <c r="D31" s="28">
        <v>40177</v>
      </c>
      <c r="E31" s="29" t="s">
        <v>103</v>
      </c>
      <c r="F31" s="29" t="s">
        <v>100</v>
      </c>
      <c r="G31" s="26">
        <v>16</v>
      </c>
      <c r="H31" s="26">
        <f t="shared" si="9"/>
        <v>16</v>
      </c>
      <c r="I31" s="26">
        <v>433.4</v>
      </c>
      <c r="J31" s="26">
        <f t="shared" si="10"/>
        <v>9</v>
      </c>
      <c r="K31" s="26">
        <v>2</v>
      </c>
      <c r="L31" s="26">
        <v>7</v>
      </c>
      <c r="M31" s="26">
        <f t="shared" si="11"/>
        <v>360.31</v>
      </c>
      <c r="N31" s="26">
        <v>92.3</v>
      </c>
      <c r="O31" s="26">
        <v>268.01</v>
      </c>
      <c r="P31" s="49">
        <f t="shared" si="12"/>
        <v>10647160.5</v>
      </c>
      <c r="Q31" s="49">
        <f>P31-R31-S31</f>
        <v>8049253.3379999995</v>
      </c>
      <c r="R31" s="49">
        <f t="shared" si="15"/>
        <v>1298953.581</v>
      </c>
      <c r="S31" s="49">
        <f t="shared" si="13"/>
        <v>1298953.581</v>
      </c>
      <c r="T31" s="26"/>
      <c r="U31" s="31">
        <f t="shared" si="14"/>
        <v>0</v>
      </c>
      <c r="V31" s="32"/>
    </row>
    <row r="32" spans="1:22" s="35" customFormat="1" ht="16.5" customHeight="1">
      <c r="A32" s="26">
        <v>4</v>
      </c>
      <c r="B32" s="40" t="s">
        <v>83</v>
      </c>
      <c r="C32" s="26">
        <v>8</v>
      </c>
      <c r="D32" s="28">
        <v>40177</v>
      </c>
      <c r="E32" s="29" t="s">
        <v>103</v>
      </c>
      <c r="F32" s="29" t="s">
        <v>100</v>
      </c>
      <c r="G32" s="26">
        <v>43</v>
      </c>
      <c r="H32" s="26">
        <f t="shared" si="9"/>
        <v>43</v>
      </c>
      <c r="I32" s="26">
        <v>678.9</v>
      </c>
      <c r="J32" s="26">
        <f t="shared" si="10"/>
        <v>20</v>
      </c>
      <c r="K32" s="26">
        <v>2</v>
      </c>
      <c r="L32" s="26">
        <v>18</v>
      </c>
      <c r="M32" s="26">
        <f t="shared" si="11"/>
        <v>486.64</v>
      </c>
      <c r="N32" s="26">
        <v>49.3</v>
      </c>
      <c r="O32" s="26">
        <v>437.34</v>
      </c>
      <c r="P32" s="49">
        <f t="shared" si="12"/>
        <v>14380212</v>
      </c>
      <c r="Q32" s="49">
        <f>P32-R32-S32+0.01</f>
        <v>10871440.282</v>
      </c>
      <c r="R32" s="49">
        <f t="shared" si="15"/>
        <v>1754385.8640000001</v>
      </c>
      <c r="S32" s="49">
        <f t="shared" si="13"/>
        <v>1754385.8640000001</v>
      </c>
      <c r="T32" s="26"/>
      <c r="U32" s="31">
        <f>P32-Q32-R32-S32</f>
        <v>-9.9999997764825821E-3</v>
      </c>
      <c r="V32" s="32"/>
    </row>
    <row r="33" spans="1:22" s="35" customFormat="1" ht="16.5" customHeight="1">
      <c r="A33" s="26">
        <v>5</v>
      </c>
      <c r="B33" s="40" t="s">
        <v>84</v>
      </c>
      <c r="C33" s="26">
        <v>12</v>
      </c>
      <c r="D33" s="28">
        <v>40177</v>
      </c>
      <c r="E33" s="29" t="s">
        <v>103</v>
      </c>
      <c r="F33" s="29" t="s">
        <v>100</v>
      </c>
      <c r="G33" s="26">
        <v>47</v>
      </c>
      <c r="H33" s="26">
        <f t="shared" si="9"/>
        <v>47</v>
      </c>
      <c r="I33" s="26">
        <v>642.5</v>
      </c>
      <c r="J33" s="26">
        <f t="shared" si="10"/>
        <v>15</v>
      </c>
      <c r="K33" s="26">
        <v>1</v>
      </c>
      <c r="L33" s="26">
        <v>14</v>
      </c>
      <c r="M33" s="26">
        <f t="shared" si="11"/>
        <v>545.97</v>
      </c>
      <c r="N33" s="26">
        <v>24.4</v>
      </c>
      <c r="O33" s="26">
        <v>521.57000000000005</v>
      </c>
      <c r="P33" s="49">
        <f t="shared" si="12"/>
        <v>16133413.5</v>
      </c>
      <c r="Q33" s="49">
        <f>P33-R33-S33-0.01</f>
        <v>12196860.595999999</v>
      </c>
      <c r="R33" s="49">
        <f t="shared" si="15"/>
        <v>1968276.4469999999</v>
      </c>
      <c r="S33" s="49">
        <f t="shared" si="13"/>
        <v>1968276.4469999999</v>
      </c>
      <c r="T33" s="26"/>
      <c r="U33" s="31">
        <f t="shared" si="14"/>
        <v>1.0000001173466444E-2</v>
      </c>
      <c r="V33" s="32"/>
    </row>
    <row r="34" spans="1:22" s="35" customFormat="1" ht="16.5" customHeight="1">
      <c r="A34" s="26">
        <v>6</v>
      </c>
      <c r="B34" s="40" t="s">
        <v>85</v>
      </c>
      <c r="C34" s="26">
        <v>5</v>
      </c>
      <c r="D34" s="28">
        <v>40177</v>
      </c>
      <c r="E34" s="29" t="s">
        <v>103</v>
      </c>
      <c r="F34" s="29" t="s">
        <v>100</v>
      </c>
      <c r="G34" s="26">
        <v>39</v>
      </c>
      <c r="H34" s="26">
        <f t="shared" si="9"/>
        <v>39</v>
      </c>
      <c r="I34" s="26">
        <v>1556.3</v>
      </c>
      <c r="J34" s="26">
        <f t="shared" si="10"/>
        <v>20</v>
      </c>
      <c r="K34" s="26">
        <v>11</v>
      </c>
      <c r="L34" s="26">
        <v>9</v>
      </c>
      <c r="M34" s="26">
        <f t="shared" si="11"/>
        <v>1097.05</v>
      </c>
      <c r="N34" s="26">
        <v>592.29999999999995</v>
      </c>
      <c r="O34" s="26">
        <v>504.75</v>
      </c>
      <c r="P34" s="49">
        <f t="shared" si="12"/>
        <v>32417827.5</v>
      </c>
      <c r="Q34" s="49">
        <f>P34-R34-S34-0.01</f>
        <v>24507877.580000002</v>
      </c>
      <c r="R34" s="49">
        <f t="shared" si="15"/>
        <v>3954974.9550000001</v>
      </c>
      <c r="S34" s="49">
        <f t="shared" si="13"/>
        <v>3954974.9550000001</v>
      </c>
      <c r="T34" s="26"/>
      <c r="U34" s="31">
        <f t="shared" si="14"/>
        <v>9.9999979138374329E-3</v>
      </c>
      <c r="V34" s="32"/>
    </row>
    <row r="35" spans="1:22" s="39" customFormat="1" ht="16.5" customHeight="1">
      <c r="A35" s="69" t="s">
        <v>86</v>
      </c>
      <c r="B35" s="69"/>
      <c r="C35" s="69"/>
      <c r="D35" s="69"/>
      <c r="E35" s="69"/>
      <c r="F35" s="69"/>
      <c r="G35" s="36">
        <f>SUM(G29:G34)</f>
        <v>203</v>
      </c>
      <c r="H35" s="36">
        <f t="shared" ref="H35:O35" si="16">SUM(H29:H34)</f>
        <v>203</v>
      </c>
      <c r="I35" s="36">
        <f t="shared" si="16"/>
        <v>4355.2</v>
      </c>
      <c r="J35" s="36">
        <f t="shared" si="16"/>
        <v>91</v>
      </c>
      <c r="K35" s="36">
        <f t="shared" si="16"/>
        <v>24</v>
      </c>
      <c r="L35" s="36">
        <f t="shared" si="16"/>
        <v>67</v>
      </c>
      <c r="M35" s="36">
        <f>SUM(M29:M34)</f>
        <v>3424.24</v>
      </c>
      <c r="N35" s="36">
        <f t="shared" si="16"/>
        <v>1090.92</v>
      </c>
      <c r="O35" s="36">
        <f t="shared" si="16"/>
        <v>2333.3200000000002</v>
      </c>
      <c r="P35" s="50">
        <f>SUM(P29:P34)</f>
        <v>101186292</v>
      </c>
      <c r="Q35" s="50">
        <f>SUM(Q29:Q34)+0.01</f>
        <v>76496836.742000014</v>
      </c>
      <c r="R35" s="50">
        <f>SUM(R29:R34)+0.01</f>
        <v>12344727.634</v>
      </c>
      <c r="S35" s="50">
        <f>SUM(S29:S34)+0.01</f>
        <v>12344727.634</v>
      </c>
      <c r="T35" s="36"/>
      <c r="U35" s="37">
        <f>SUM(U29:U34)</f>
        <v>1.9999998155981302E-2</v>
      </c>
      <c r="V35" s="38"/>
    </row>
    <row r="36" spans="1:22" s="35" customFormat="1" ht="16.5" customHeight="1">
      <c r="A36" s="70" t="s">
        <v>87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31"/>
      <c r="V36" s="32"/>
    </row>
    <row r="37" spans="1:22" s="35" customFormat="1" ht="16.5" customHeight="1">
      <c r="A37" s="26">
        <v>1</v>
      </c>
      <c r="B37" s="40" t="s">
        <v>88</v>
      </c>
      <c r="C37" s="26">
        <v>1</v>
      </c>
      <c r="D37" s="28">
        <v>40177</v>
      </c>
      <c r="E37" s="29" t="s">
        <v>101</v>
      </c>
      <c r="F37" s="29" t="s">
        <v>102</v>
      </c>
      <c r="G37" s="26">
        <v>20</v>
      </c>
      <c r="H37" s="26">
        <f t="shared" si="9"/>
        <v>20</v>
      </c>
      <c r="I37" s="26">
        <v>573.4</v>
      </c>
      <c r="J37" s="26">
        <f t="shared" si="10"/>
        <v>8</v>
      </c>
      <c r="K37" s="26">
        <v>8</v>
      </c>
      <c r="L37" s="26">
        <v>0</v>
      </c>
      <c r="M37" s="26">
        <f>N37+O37</f>
        <v>497.14</v>
      </c>
      <c r="N37" s="26">
        <v>497.14</v>
      </c>
      <c r="O37" s="26">
        <v>0</v>
      </c>
      <c r="P37" s="41">
        <f t="shared" ref="P37:P44" si="17">M37*29550</f>
        <v>14690487</v>
      </c>
      <c r="Q37" s="41">
        <f>P37-R37-S37+0.01</f>
        <v>11106008.181999998</v>
      </c>
      <c r="R37" s="41">
        <f>P37*12.2%</f>
        <v>1792239.4139999999</v>
      </c>
      <c r="S37" s="41">
        <f>R37</f>
        <v>1792239.4139999999</v>
      </c>
      <c r="T37" s="26"/>
      <c r="U37" s="31">
        <f>P37-Q37-R37-S37</f>
        <v>-9.9999979138374329E-3</v>
      </c>
      <c r="V37" s="32"/>
    </row>
    <row r="38" spans="1:22" s="35" customFormat="1" ht="16.5" customHeight="1">
      <c r="A38" s="26">
        <v>2</v>
      </c>
      <c r="B38" s="40" t="s">
        <v>89</v>
      </c>
      <c r="C38" s="26">
        <v>2</v>
      </c>
      <c r="D38" s="28">
        <v>40177</v>
      </c>
      <c r="E38" s="29" t="s">
        <v>101</v>
      </c>
      <c r="F38" s="29" t="s">
        <v>102</v>
      </c>
      <c r="G38" s="26">
        <v>18</v>
      </c>
      <c r="H38" s="26">
        <f t="shared" si="9"/>
        <v>18</v>
      </c>
      <c r="I38" s="26">
        <v>514.29999999999995</v>
      </c>
      <c r="J38" s="26">
        <f t="shared" si="10"/>
        <v>8</v>
      </c>
      <c r="K38" s="26">
        <v>6</v>
      </c>
      <c r="L38" s="26">
        <v>2</v>
      </c>
      <c r="M38" s="26">
        <f t="shared" ref="M38:M44" si="18">N38+O38</f>
        <v>462.01</v>
      </c>
      <c r="N38" s="26">
        <v>353.8</v>
      </c>
      <c r="O38" s="26">
        <v>108.21</v>
      </c>
      <c r="P38" s="41">
        <f t="shared" si="17"/>
        <v>13652395.5</v>
      </c>
      <c r="Q38" s="41">
        <f t="shared" ref="Q38:Q44" si="19">P38-R38-S38</f>
        <v>10321210.998</v>
      </c>
      <c r="R38" s="41">
        <f t="shared" si="15"/>
        <v>1665592.2509999999</v>
      </c>
      <c r="S38" s="41">
        <f t="shared" ref="S38:S44" si="20">P38*12.2%</f>
        <v>1665592.2509999999</v>
      </c>
      <c r="T38" s="26"/>
      <c r="U38" s="31">
        <f t="shared" ref="U38:U44" si="21">P38-Q38-R38-S38</f>
        <v>0</v>
      </c>
      <c r="V38" s="32"/>
    </row>
    <row r="39" spans="1:22" s="35" customFormat="1" ht="16.5" customHeight="1">
      <c r="A39" s="26">
        <v>3</v>
      </c>
      <c r="B39" s="40" t="s">
        <v>90</v>
      </c>
      <c r="C39" s="26">
        <v>3</v>
      </c>
      <c r="D39" s="28">
        <v>40177</v>
      </c>
      <c r="E39" s="29" t="s">
        <v>101</v>
      </c>
      <c r="F39" s="29" t="s">
        <v>102</v>
      </c>
      <c r="G39" s="26">
        <v>27</v>
      </c>
      <c r="H39" s="26">
        <f t="shared" si="9"/>
        <v>27</v>
      </c>
      <c r="I39" s="26">
        <v>514.1</v>
      </c>
      <c r="J39" s="26">
        <f t="shared" si="10"/>
        <v>9</v>
      </c>
      <c r="K39" s="26">
        <v>5</v>
      </c>
      <c r="L39" s="26">
        <v>4</v>
      </c>
      <c r="M39" s="26">
        <f t="shared" si="18"/>
        <v>464.29999999999995</v>
      </c>
      <c r="N39" s="26">
        <v>294.14</v>
      </c>
      <c r="O39" s="26">
        <v>170.16</v>
      </c>
      <c r="P39" s="41">
        <f t="shared" si="17"/>
        <v>13720064.999999998</v>
      </c>
      <c r="Q39" s="41">
        <f t="shared" si="19"/>
        <v>10372369.139999999</v>
      </c>
      <c r="R39" s="41">
        <f t="shared" si="15"/>
        <v>1673847.9299999997</v>
      </c>
      <c r="S39" s="41">
        <f t="shared" si="20"/>
        <v>1673847.9299999997</v>
      </c>
      <c r="T39" s="26"/>
      <c r="U39" s="31">
        <f t="shared" si="21"/>
        <v>0</v>
      </c>
      <c r="V39" s="32"/>
    </row>
    <row r="40" spans="1:22" s="35" customFormat="1" ht="16.5" customHeight="1">
      <c r="A40" s="26">
        <v>4</v>
      </c>
      <c r="B40" s="40" t="s">
        <v>91</v>
      </c>
      <c r="C40" s="26">
        <v>4</v>
      </c>
      <c r="D40" s="28">
        <v>40177</v>
      </c>
      <c r="E40" s="29" t="s">
        <v>101</v>
      </c>
      <c r="F40" s="29" t="s">
        <v>102</v>
      </c>
      <c r="G40" s="26">
        <v>14</v>
      </c>
      <c r="H40" s="26">
        <f t="shared" si="9"/>
        <v>14</v>
      </c>
      <c r="I40" s="26">
        <v>232.2</v>
      </c>
      <c r="J40" s="26">
        <f t="shared" si="10"/>
        <v>5</v>
      </c>
      <c r="K40" s="26">
        <v>1</v>
      </c>
      <c r="L40" s="26">
        <v>4</v>
      </c>
      <c r="M40" s="26">
        <f t="shared" si="18"/>
        <v>225.3</v>
      </c>
      <c r="N40" s="26">
        <v>41.7</v>
      </c>
      <c r="O40" s="26">
        <v>183.6</v>
      </c>
      <c r="P40" s="41">
        <f t="shared" si="17"/>
        <v>6657615</v>
      </c>
      <c r="Q40" s="41">
        <f t="shared" si="19"/>
        <v>5033156.9399999995</v>
      </c>
      <c r="R40" s="41">
        <f t="shared" si="15"/>
        <v>812229.03</v>
      </c>
      <c r="S40" s="41">
        <f t="shared" si="20"/>
        <v>812229.03</v>
      </c>
      <c r="T40" s="26"/>
      <c r="U40" s="31">
        <f t="shared" si="21"/>
        <v>0</v>
      </c>
      <c r="V40" s="32"/>
    </row>
    <row r="41" spans="1:22" s="35" customFormat="1" ht="16.5" customHeight="1">
      <c r="A41" s="26">
        <v>5</v>
      </c>
      <c r="B41" s="40" t="s">
        <v>92</v>
      </c>
      <c r="C41" s="26">
        <v>11</v>
      </c>
      <c r="D41" s="28">
        <v>40177</v>
      </c>
      <c r="E41" s="29" t="s">
        <v>101</v>
      </c>
      <c r="F41" s="29" t="s">
        <v>102</v>
      </c>
      <c r="G41" s="26">
        <v>33</v>
      </c>
      <c r="H41" s="26">
        <f t="shared" si="9"/>
        <v>33</v>
      </c>
      <c r="I41" s="26">
        <v>518.4</v>
      </c>
      <c r="J41" s="26">
        <f>K41+L41</f>
        <v>9</v>
      </c>
      <c r="K41" s="26">
        <v>1</v>
      </c>
      <c r="L41" s="26">
        <v>8</v>
      </c>
      <c r="M41" s="26">
        <f t="shared" si="18"/>
        <v>456.09999999999997</v>
      </c>
      <c r="N41" s="26">
        <v>19.7</v>
      </c>
      <c r="O41" s="26">
        <v>436.4</v>
      </c>
      <c r="P41" s="41">
        <f t="shared" si="17"/>
        <v>13477754.999999998</v>
      </c>
      <c r="Q41" s="41">
        <f t="shared" si="19"/>
        <v>10189182.779999999</v>
      </c>
      <c r="R41" s="41">
        <f>P41*12.2%</f>
        <v>1644286.1099999996</v>
      </c>
      <c r="S41" s="41">
        <f t="shared" si="20"/>
        <v>1644286.1099999996</v>
      </c>
      <c r="T41" s="26"/>
      <c r="U41" s="31">
        <f t="shared" si="21"/>
        <v>0</v>
      </c>
      <c r="V41" s="32"/>
    </row>
    <row r="42" spans="1:22" s="35" customFormat="1" ht="16.5" customHeight="1">
      <c r="A42" s="26">
        <v>6</v>
      </c>
      <c r="B42" s="40" t="s">
        <v>93</v>
      </c>
      <c r="C42" s="26">
        <v>14</v>
      </c>
      <c r="D42" s="28">
        <v>40177</v>
      </c>
      <c r="E42" s="29" t="s">
        <v>101</v>
      </c>
      <c r="F42" s="29" t="s">
        <v>102</v>
      </c>
      <c r="G42" s="26">
        <v>31</v>
      </c>
      <c r="H42" s="26">
        <f t="shared" si="9"/>
        <v>31</v>
      </c>
      <c r="I42" s="26">
        <v>540.1</v>
      </c>
      <c r="J42" s="26">
        <f>K42+L42</f>
        <v>15</v>
      </c>
      <c r="K42" s="26">
        <v>11</v>
      </c>
      <c r="L42" s="26">
        <v>4</v>
      </c>
      <c r="M42" s="26">
        <f t="shared" si="18"/>
        <v>475.11</v>
      </c>
      <c r="N42" s="26">
        <v>342.36</v>
      </c>
      <c r="O42" s="26">
        <v>132.75</v>
      </c>
      <c r="P42" s="41">
        <f t="shared" si="17"/>
        <v>14039500.5</v>
      </c>
      <c r="Q42" s="41">
        <f t="shared" si="19"/>
        <v>10613862.377999999</v>
      </c>
      <c r="R42" s="41">
        <f>P42*12.2%</f>
        <v>1712819.061</v>
      </c>
      <c r="S42" s="41">
        <f t="shared" si="20"/>
        <v>1712819.061</v>
      </c>
      <c r="T42" s="26"/>
      <c r="U42" s="31">
        <f t="shared" si="21"/>
        <v>0</v>
      </c>
      <c r="V42" s="32"/>
    </row>
    <row r="43" spans="1:22" s="35" customFormat="1" ht="16.5" customHeight="1">
      <c r="A43" s="26">
        <v>7</v>
      </c>
      <c r="B43" s="40" t="s">
        <v>94</v>
      </c>
      <c r="C43" s="26">
        <v>13</v>
      </c>
      <c r="D43" s="28">
        <v>40177</v>
      </c>
      <c r="E43" s="29" t="s">
        <v>101</v>
      </c>
      <c r="F43" s="29" t="s">
        <v>102</v>
      </c>
      <c r="G43" s="26">
        <v>63</v>
      </c>
      <c r="H43" s="26">
        <f t="shared" si="9"/>
        <v>63</v>
      </c>
      <c r="I43" s="26">
        <v>982</v>
      </c>
      <c r="J43" s="26">
        <f>K43+L43</f>
        <v>28</v>
      </c>
      <c r="K43" s="26">
        <v>16</v>
      </c>
      <c r="L43" s="26">
        <v>12</v>
      </c>
      <c r="M43" s="26">
        <f t="shared" si="18"/>
        <v>813.27</v>
      </c>
      <c r="N43" s="26">
        <v>476.54</v>
      </c>
      <c r="O43" s="26">
        <v>336.73</v>
      </c>
      <c r="P43" s="41">
        <f t="shared" si="17"/>
        <v>24032128.5</v>
      </c>
      <c r="Q43" s="41">
        <f>P43-R43-S43-0.01</f>
        <v>18168289.135999996</v>
      </c>
      <c r="R43" s="41">
        <f>P43*12.2%</f>
        <v>2931919.6770000001</v>
      </c>
      <c r="S43" s="41">
        <f t="shared" si="20"/>
        <v>2931919.6770000001</v>
      </c>
      <c r="T43" s="26"/>
      <c r="U43" s="31">
        <f>P43-Q43-R43-S43</f>
        <v>1.0000003501772881E-2</v>
      </c>
      <c r="V43" s="32"/>
    </row>
    <row r="44" spans="1:22" s="35" customFormat="1" ht="16.5" customHeight="1">
      <c r="A44" s="26">
        <v>8</v>
      </c>
      <c r="B44" s="40" t="s">
        <v>95</v>
      </c>
      <c r="C44" s="26">
        <v>6</v>
      </c>
      <c r="D44" s="28">
        <v>40177</v>
      </c>
      <c r="E44" s="29" t="s">
        <v>101</v>
      </c>
      <c r="F44" s="29" t="s">
        <v>102</v>
      </c>
      <c r="G44" s="26">
        <v>23</v>
      </c>
      <c r="H44" s="26">
        <f t="shared" si="9"/>
        <v>23</v>
      </c>
      <c r="I44" s="26">
        <v>527.6</v>
      </c>
      <c r="J44" s="26">
        <f>K44+L44</f>
        <v>8</v>
      </c>
      <c r="K44" s="26">
        <v>5</v>
      </c>
      <c r="L44" s="26">
        <v>3</v>
      </c>
      <c r="M44" s="26">
        <f t="shared" si="18"/>
        <v>596.9</v>
      </c>
      <c r="N44" s="26">
        <v>306.2</v>
      </c>
      <c r="O44" s="26">
        <v>290.7</v>
      </c>
      <c r="P44" s="41">
        <f t="shared" si="17"/>
        <v>17638395</v>
      </c>
      <c r="Q44" s="41">
        <f t="shared" si="19"/>
        <v>13334626.620000001</v>
      </c>
      <c r="R44" s="41">
        <f>P44*12.2%</f>
        <v>2151884.19</v>
      </c>
      <c r="S44" s="41">
        <f t="shared" si="20"/>
        <v>2151884.19</v>
      </c>
      <c r="T44" s="26"/>
      <c r="U44" s="31">
        <f t="shared" si="21"/>
        <v>0</v>
      </c>
      <c r="V44" s="32"/>
    </row>
    <row r="45" spans="1:22" s="39" customFormat="1" ht="19.5" customHeight="1">
      <c r="A45" s="69" t="s">
        <v>96</v>
      </c>
      <c r="B45" s="69"/>
      <c r="C45" s="69"/>
      <c r="D45" s="69"/>
      <c r="E45" s="69"/>
      <c r="F45" s="69"/>
      <c r="G45" s="36">
        <f>SUM(G37:G44)</f>
        <v>229</v>
      </c>
      <c r="H45" s="36">
        <f t="shared" ref="H45:S45" si="22">SUM(H37:H44)</f>
        <v>229</v>
      </c>
      <c r="I45" s="36">
        <f t="shared" si="22"/>
        <v>4402.0999999999995</v>
      </c>
      <c r="J45" s="36">
        <f t="shared" si="22"/>
        <v>90</v>
      </c>
      <c r="K45" s="36">
        <f t="shared" si="22"/>
        <v>53</v>
      </c>
      <c r="L45" s="36">
        <f t="shared" si="22"/>
        <v>37</v>
      </c>
      <c r="M45" s="36">
        <f t="shared" si="22"/>
        <v>3990.13</v>
      </c>
      <c r="N45" s="36">
        <f t="shared" si="22"/>
        <v>2331.58</v>
      </c>
      <c r="O45" s="36">
        <f t="shared" si="22"/>
        <v>1658.55</v>
      </c>
      <c r="P45" s="50">
        <f t="shared" si="22"/>
        <v>117908341.5</v>
      </c>
      <c r="Q45" s="53">
        <f>SUM(Q37:Q44)+0.01</f>
        <v>89138706.184</v>
      </c>
      <c r="R45" s="36">
        <f t="shared" si="22"/>
        <v>14384817.663000001</v>
      </c>
      <c r="S45" s="36">
        <f t="shared" si="22"/>
        <v>14384817.663000001</v>
      </c>
      <c r="T45" s="36"/>
      <c r="U45" s="37">
        <f>SUM(U37:U44)</f>
        <v>5.5879354476928711E-9</v>
      </c>
      <c r="V45" s="38"/>
    </row>
    <row r="46" spans="1:22" s="39" customFormat="1" ht="24" customHeight="1">
      <c r="A46" s="69" t="s">
        <v>97</v>
      </c>
      <c r="B46" s="69"/>
      <c r="C46" s="69"/>
      <c r="D46" s="69"/>
      <c r="E46" s="69"/>
      <c r="F46" s="69"/>
      <c r="G46" s="42">
        <f>G27+G35+G45</f>
        <v>644</v>
      </c>
      <c r="H46" s="42">
        <f t="shared" ref="H46:O46" si="23">H27+H35+H45</f>
        <v>644</v>
      </c>
      <c r="I46" s="42">
        <f>I27+I35+I45</f>
        <v>12291.869999999999</v>
      </c>
      <c r="J46" s="42">
        <f t="shared" si="23"/>
        <v>269</v>
      </c>
      <c r="K46" s="42">
        <f t="shared" si="23"/>
        <v>118</v>
      </c>
      <c r="L46" s="42">
        <f>L27+L35+L45</f>
        <v>151</v>
      </c>
      <c r="M46" s="42">
        <f>M27+M35+M45</f>
        <v>10299.99</v>
      </c>
      <c r="N46" s="42">
        <f t="shared" si="23"/>
        <v>4985.47</v>
      </c>
      <c r="O46" s="51">
        <f t="shared" si="23"/>
        <v>5314.52</v>
      </c>
      <c r="P46" s="51">
        <f>P27+P35+P45</f>
        <v>304364704.5</v>
      </c>
      <c r="Q46" s="51">
        <f>Q27+Q35+Q45</f>
        <v>230099716.602</v>
      </c>
      <c r="R46" s="51">
        <f>R27+R35+R45-0.01</f>
        <v>37132493.949000001</v>
      </c>
      <c r="S46" s="51">
        <f>S27+S35+S45-0.01</f>
        <v>37132493.949000001</v>
      </c>
      <c r="T46" s="36"/>
      <c r="U46" s="37"/>
      <c r="V46" s="38"/>
    </row>
    <row r="47" spans="1:22">
      <c r="A47" s="1"/>
    </row>
    <row r="48" spans="1:22">
      <c r="A48" s="1"/>
    </row>
    <row r="49" spans="1:15">
      <c r="A49" s="1"/>
    </row>
    <row r="50" spans="1:15">
      <c r="A50" s="1"/>
    </row>
    <row r="51" spans="1:15" s="13" customFormat="1" ht="18.75" customHeight="1">
      <c r="A51" s="68" t="s">
        <v>41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O51" s="13" t="s">
        <v>42</v>
      </c>
    </row>
    <row r="52" spans="1:15">
      <c r="A52" s="1"/>
    </row>
  </sheetData>
  <mergeCells count="32">
    <mergeCell ref="A51:K51"/>
    <mergeCell ref="A45:F45"/>
    <mergeCell ref="A46:F46"/>
    <mergeCell ref="A27:F27"/>
    <mergeCell ref="A36:T36"/>
    <mergeCell ref="A35:F35"/>
    <mergeCell ref="A28:T28"/>
    <mergeCell ref="A18:B18"/>
    <mergeCell ref="C8:C9"/>
    <mergeCell ref="D8:D9"/>
    <mergeCell ref="I6:I8"/>
    <mergeCell ref="F6:F9"/>
    <mergeCell ref="G6:G8"/>
    <mergeCell ref="A12:B12"/>
    <mergeCell ref="A15:B15"/>
    <mergeCell ref="B6:B9"/>
    <mergeCell ref="A6:A9"/>
    <mergeCell ref="M7:M8"/>
    <mergeCell ref="P6:S6"/>
    <mergeCell ref="J7:J8"/>
    <mergeCell ref="J6:L6"/>
    <mergeCell ref="H6:H8"/>
    <mergeCell ref="L1:T1"/>
    <mergeCell ref="N7:O7"/>
    <mergeCell ref="M6:O6"/>
    <mergeCell ref="Q7:S7"/>
    <mergeCell ref="K7:L7"/>
    <mergeCell ref="P7:P8"/>
    <mergeCell ref="T6:T8"/>
    <mergeCell ref="A4:T4"/>
    <mergeCell ref="E6:E9"/>
    <mergeCell ref="C6:D7"/>
  </mergeCells>
  <phoneticPr fontId="10" type="noConversion"/>
  <pageMargins left="0" right="0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2"/>
  <sheetViews>
    <sheetView view="pageBreakPreview" topLeftCell="K1" workbookViewId="0">
      <selection activeCell="A35" sqref="A35:B35"/>
    </sheetView>
  </sheetViews>
  <sheetFormatPr defaultRowHeight="15"/>
  <cols>
    <col min="1" max="1" width="3.28515625" style="14" customWidth="1"/>
    <col min="2" max="2" width="19" style="14" customWidth="1"/>
    <col min="3" max="3" width="11.42578125" style="14" customWidth="1"/>
    <col min="4" max="4" width="9.140625" style="14"/>
    <col min="5" max="7" width="6.140625" style="14" customWidth="1"/>
    <col min="8" max="8" width="10.140625" style="14" customWidth="1"/>
    <col min="9" max="9" width="14.85546875" style="14" customWidth="1"/>
    <col min="10" max="10" width="10.140625" style="14" customWidth="1"/>
    <col min="11" max="16" width="3.85546875" style="14" customWidth="1"/>
    <col min="17" max="17" width="12.42578125" style="14" customWidth="1"/>
    <col min="18" max="18" width="7" style="14" customWidth="1"/>
    <col min="19" max="20" width="9.140625" style="14"/>
  </cols>
  <sheetData>
    <row r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75" t="s">
        <v>43</v>
      </c>
      <c r="N1" s="75"/>
      <c r="O1" s="75"/>
      <c r="P1" s="75"/>
      <c r="Q1" s="75"/>
      <c r="R1" s="75"/>
      <c r="S1" s="75"/>
      <c r="T1" s="75"/>
    </row>
    <row r="2" spans="1:20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75"/>
      <c r="N2" s="75"/>
      <c r="O2" s="75"/>
      <c r="P2" s="75"/>
      <c r="Q2" s="75"/>
      <c r="R2" s="75"/>
      <c r="S2" s="75"/>
      <c r="T2" s="75"/>
    </row>
    <row r="3" spans="1:20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75"/>
      <c r="N3" s="75"/>
      <c r="O3" s="75"/>
      <c r="P3" s="75"/>
      <c r="Q3" s="75"/>
      <c r="R3" s="75"/>
      <c r="S3" s="75"/>
      <c r="T3" s="75"/>
    </row>
    <row r="4" spans="1:20" ht="15.75">
      <c r="A4" s="62" t="s">
        <v>44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0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s="20" customFormat="1" ht="76.5" customHeight="1">
      <c r="A6" s="60" t="s">
        <v>1</v>
      </c>
      <c r="B6" s="60" t="s">
        <v>2</v>
      </c>
      <c r="C6" s="74" t="s">
        <v>45</v>
      </c>
      <c r="D6" s="74"/>
      <c r="E6" s="73" t="s">
        <v>46</v>
      </c>
      <c r="F6" s="73"/>
      <c r="G6" s="73"/>
      <c r="H6" s="73" t="s">
        <v>47</v>
      </c>
      <c r="I6" s="73"/>
      <c r="J6" s="73"/>
      <c r="K6" s="73" t="s">
        <v>48</v>
      </c>
      <c r="L6" s="73"/>
      <c r="M6" s="73"/>
      <c r="N6" s="73" t="s">
        <v>49</v>
      </c>
      <c r="O6" s="73"/>
      <c r="P6" s="73"/>
      <c r="Q6" s="65" t="s">
        <v>50</v>
      </c>
      <c r="R6" s="61" t="s">
        <v>51</v>
      </c>
      <c r="S6" s="61" t="s">
        <v>52</v>
      </c>
      <c r="T6" s="76" t="s">
        <v>53</v>
      </c>
    </row>
    <row r="7" spans="1:20" ht="25.5">
      <c r="A7" s="60"/>
      <c r="B7" s="60"/>
      <c r="C7" s="65" t="s">
        <v>54</v>
      </c>
      <c r="D7" s="18" t="s">
        <v>55</v>
      </c>
      <c r="E7" s="65" t="s">
        <v>56</v>
      </c>
      <c r="F7" s="65" t="s">
        <v>57</v>
      </c>
      <c r="G7" s="61" t="s">
        <v>58</v>
      </c>
      <c r="H7" s="65" t="s">
        <v>56</v>
      </c>
      <c r="I7" s="65" t="s">
        <v>57</v>
      </c>
      <c r="J7" s="61" t="s">
        <v>58</v>
      </c>
      <c r="K7" s="65" t="s">
        <v>56</v>
      </c>
      <c r="L7" s="65" t="s">
        <v>57</v>
      </c>
      <c r="M7" s="61" t="s">
        <v>58</v>
      </c>
      <c r="N7" s="65" t="s">
        <v>56</v>
      </c>
      <c r="O7" s="65" t="s">
        <v>57</v>
      </c>
      <c r="P7" s="61" t="s">
        <v>58</v>
      </c>
      <c r="Q7" s="65"/>
      <c r="R7" s="61"/>
      <c r="S7" s="61"/>
      <c r="T7" s="77"/>
    </row>
    <row r="8" spans="1:20" ht="102">
      <c r="A8" s="60"/>
      <c r="B8" s="60"/>
      <c r="C8" s="65"/>
      <c r="D8" s="18" t="s">
        <v>17</v>
      </c>
      <c r="E8" s="65"/>
      <c r="F8" s="65"/>
      <c r="G8" s="61"/>
      <c r="H8" s="65"/>
      <c r="I8" s="65"/>
      <c r="J8" s="61"/>
      <c r="K8" s="65"/>
      <c r="L8" s="65"/>
      <c r="M8" s="61"/>
      <c r="N8" s="65"/>
      <c r="O8" s="65"/>
      <c r="P8" s="61"/>
      <c r="Q8" s="65"/>
      <c r="R8" s="61"/>
      <c r="S8" s="61"/>
      <c r="T8" s="78"/>
    </row>
    <row r="9" spans="1:20" ht="26.25">
      <c r="A9" s="19"/>
      <c r="B9" s="19"/>
      <c r="C9" s="4" t="s">
        <v>23</v>
      </c>
      <c r="D9" s="4" t="s">
        <v>23</v>
      </c>
      <c r="E9" s="4" t="s">
        <v>23</v>
      </c>
      <c r="F9" s="4" t="s">
        <v>25</v>
      </c>
      <c r="G9" s="4" t="s">
        <v>25</v>
      </c>
      <c r="H9" s="4" t="s">
        <v>23</v>
      </c>
      <c r="I9" s="4" t="s">
        <v>25</v>
      </c>
      <c r="J9" s="4" t="s">
        <v>25</v>
      </c>
      <c r="K9" s="4" t="s">
        <v>23</v>
      </c>
      <c r="L9" s="4" t="s">
        <v>25</v>
      </c>
      <c r="M9" s="4" t="s">
        <v>25</v>
      </c>
      <c r="N9" s="4" t="s">
        <v>23</v>
      </c>
      <c r="O9" s="4" t="s">
        <v>25</v>
      </c>
      <c r="P9" s="4" t="s">
        <v>25</v>
      </c>
      <c r="Q9" s="4" t="s">
        <v>25</v>
      </c>
      <c r="R9" s="4" t="s">
        <v>25</v>
      </c>
      <c r="S9" s="4" t="s">
        <v>25</v>
      </c>
      <c r="T9" s="9" t="s">
        <v>25</v>
      </c>
    </row>
    <row r="10" spans="1:20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  <c r="N10" s="4">
        <v>14</v>
      </c>
      <c r="O10" s="4">
        <v>15</v>
      </c>
      <c r="P10" s="4">
        <v>16</v>
      </c>
      <c r="Q10" s="4">
        <v>17</v>
      </c>
      <c r="R10" s="4">
        <v>18</v>
      </c>
      <c r="S10" s="4">
        <v>19</v>
      </c>
      <c r="T10" s="9">
        <v>20</v>
      </c>
    </row>
    <row r="11" spans="1:20">
      <c r="A11" s="4">
        <v>1</v>
      </c>
      <c r="B11" s="27" t="s">
        <v>34</v>
      </c>
      <c r="C11" s="4">
        <f ca="1">Лист1!M19</f>
        <v>204.49</v>
      </c>
      <c r="D11" s="4">
        <f ca="1">Лист1!N19</f>
        <v>26.8</v>
      </c>
      <c r="E11" s="4">
        <v>0</v>
      </c>
      <c r="F11" s="4">
        <v>0</v>
      </c>
      <c r="G11" s="4">
        <v>0</v>
      </c>
      <c r="H11" s="4">
        <f t="shared" ref="H11:H18" si="0">C11</f>
        <v>204.49</v>
      </c>
      <c r="I11" s="52">
        <f ca="1">Лист1!P19</f>
        <v>6042679.5</v>
      </c>
      <c r="J11" s="4">
        <v>29550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52">
        <f>I11</f>
        <v>6042679.5</v>
      </c>
      <c r="R11" s="4">
        <v>0</v>
      </c>
      <c r="S11" s="4">
        <v>29550</v>
      </c>
      <c r="T11" s="9">
        <f t="shared" ref="T11:T18" si="1">S11*3/4</f>
        <v>22162.5</v>
      </c>
    </row>
    <row r="12" spans="1:20">
      <c r="A12" s="4">
        <v>2</v>
      </c>
      <c r="B12" s="34" t="s">
        <v>35</v>
      </c>
      <c r="C12" s="4">
        <f ca="1">Лист1!M20</f>
        <v>480.41999999999996</v>
      </c>
      <c r="D12" s="4">
        <f ca="1">Лист1!N20</f>
        <v>171.73</v>
      </c>
      <c r="E12" s="4">
        <v>0</v>
      </c>
      <c r="F12" s="4">
        <v>0</v>
      </c>
      <c r="G12" s="4">
        <v>0</v>
      </c>
      <c r="H12" s="4">
        <f t="shared" si="0"/>
        <v>480.41999999999996</v>
      </c>
      <c r="I12" s="52">
        <f ca="1">Лист1!P20</f>
        <v>14196410.999999998</v>
      </c>
      <c r="J12" s="4">
        <v>29550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52">
        <f t="shared" ref="Q12:Q18" si="2">I12</f>
        <v>14196410.999999998</v>
      </c>
      <c r="R12" s="4">
        <v>0</v>
      </c>
      <c r="S12" s="4">
        <v>29550</v>
      </c>
      <c r="T12" s="9">
        <f t="shared" si="1"/>
        <v>22162.5</v>
      </c>
    </row>
    <row r="13" spans="1:20">
      <c r="A13" s="4">
        <v>3</v>
      </c>
      <c r="B13" s="27" t="s">
        <v>39</v>
      </c>
      <c r="C13" s="4">
        <f ca="1">Лист1!M21</f>
        <v>143.4</v>
      </c>
      <c r="D13" s="4">
        <f ca="1">Лист1!N21</f>
        <v>46.7</v>
      </c>
      <c r="E13" s="4">
        <v>0</v>
      </c>
      <c r="F13" s="4">
        <v>0</v>
      </c>
      <c r="G13" s="4">
        <v>0</v>
      </c>
      <c r="H13" s="4">
        <f t="shared" si="0"/>
        <v>143.4</v>
      </c>
      <c r="I13" s="52">
        <f ca="1">Лист1!P21</f>
        <v>4237470</v>
      </c>
      <c r="J13" s="4">
        <v>29550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52">
        <f t="shared" si="2"/>
        <v>4237470</v>
      </c>
      <c r="R13" s="4">
        <v>0</v>
      </c>
      <c r="S13" s="4">
        <v>29550</v>
      </c>
      <c r="T13" s="9">
        <f t="shared" si="1"/>
        <v>22162.5</v>
      </c>
    </row>
    <row r="14" spans="1:20">
      <c r="A14" s="4">
        <v>4</v>
      </c>
      <c r="B14" s="27" t="s">
        <v>40</v>
      </c>
      <c r="C14" s="4">
        <f ca="1">Лист1!M22</f>
        <v>693.55</v>
      </c>
      <c r="D14" s="4">
        <f ca="1">Лист1!N22</f>
        <v>642.54999999999995</v>
      </c>
      <c r="E14" s="4">
        <v>0</v>
      </c>
      <c r="F14" s="4">
        <v>0</v>
      </c>
      <c r="G14" s="4">
        <v>0</v>
      </c>
      <c r="H14" s="4">
        <f t="shared" si="0"/>
        <v>693.55</v>
      </c>
      <c r="I14" s="52">
        <f ca="1">Лист1!P22</f>
        <v>20494402.5</v>
      </c>
      <c r="J14" s="4">
        <v>29550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52">
        <f t="shared" si="2"/>
        <v>20494402.5</v>
      </c>
      <c r="R14" s="4">
        <v>0</v>
      </c>
      <c r="S14" s="4">
        <v>29550</v>
      </c>
      <c r="T14" s="9">
        <f t="shared" si="1"/>
        <v>22162.5</v>
      </c>
    </row>
    <row r="15" spans="1:20">
      <c r="A15" s="4">
        <v>5</v>
      </c>
      <c r="B15" s="27" t="s">
        <v>36</v>
      </c>
      <c r="C15" s="4">
        <f ca="1">Лист1!M23</f>
        <v>473.87</v>
      </c>
      <c r="D15" s="4">
        <f ca="1">Лист1!N23</f>
        <v>12.6</v>
      </c>
      <c r="E15" s="4">
        <v>0</v>
      </c>
      <c r="F15" s="4">
        <v>0</v>
      </c>
      <c r="G15" s="4">
        <v>0</v>
      </c>
      <c r="H15" s="4">
        <f t="shared" si="0"/>
        <v>473.87</v>
      </c>
      <c r="I15" s="52">
        <f ca="1">Лист1!P23</f>
        <v>14002858.5</v>
      </c>
      <c r="J15" s="4">
        <v>29550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52">
        <f t="shared" si="2"/>
        <v>14002858.5</v>
      </c>
      <c r="R15" s="4">
        <v>0</v>
      </c>
      <c r="S15" s="4">
        <v>29550</v>
      </c>
      <c r="T15" s="9">
        <f t="shared" si="1"/>
        <v>22162.5</v>
      </c>
    </row>
    <row r="16" spans="1:20">
      <c r="A16" s="4">
        <v>6</v>
      </c>
      <c r="B16" s="27" t="s">
        <v>37</v>
      </c>
      <c r="C16" s="4">
        <f ca="1">Лист1!M24</f>
        <v>670.62</v>
      </c>
      <c r="D16" s="4">
        <f ca="1">Лист1!N24</f>
        <v>544.62</v>
      </c>
      <c r="E16" s="4">
        <v>0</v>
      </c>
      <c r="F16" s="4">
        <v>0</v>
      </c>
      <c r="G16" s="4">
        <v>0</v>
      </c>
      <c r="H16" s="4">
        <f t="shared" si="0"/>
        <v>670.62</v>
      </c>
      <c r="I16" s="52">
        <f ca="1">Лист1!P24</f>
        <v>19816821</v>
      </c>
      <c r="J16" s="4">
        <v>29550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52">
        <f t="shared" si="2"/>
        <v>19816821</v>
      </c>
      <c r="R16" s="4">
        <v>0</v>
      </c>
      <c r="S16" s="4">
        <v>29550</v>
      </c>
      <c r="T16" s="9">
        <f t="shared" si="1"/>
        <v>22162.5</v>
      </c>
    </row>
    <row r="17" spans="1:20">
      <c r="A17" s="4">
        <v>7</v>
      </c>
      <c r="B17" s="27" t="s">
        <v>38</v>
      </c>
      <c r="C17" s="4">
        <f ca="1">Лист1!M25</f>
        <v>60.2</v>
      </c>
      <c r="D17" s="4">
        <f ca="1">Лист1!N25</f>
        <v>23.2</v>
      </c>
      <c r="E17" s="4">
        <v>0</v>
      </c>
      <c r="F17" s="4">
        <v>0</v>
      </c>
      <c r="G17" s="4">
        <v>0</v>
      </c>
      <c r="H17" s="4">
        <f t="shared" si="0"/>
        <v>60.2</v>
      </c>
      <c r="I17" s="52">
        <f ca="1">Лист1!P25</f>
        <v>1778910</v>
      </c>
      <c r="J17" s="4">
        <v>29550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52">
        <f t="shared" si="2"/>
        <v>1778910</v>
      </c>
      <c r="R17" s="4">
        <v>0</v>
      </c>
      <c r="S17" s="4">
        <v>29550</v>
      </c>
      <c r="T17" s="9">
        <f t="shared" si="1"/>
        <v>22162.5</v>
      </c>
    </row>
    <row r="18" spans="1:20">
      <c r="A18" s="4">
        <v>8</v>
      </c>
      <c r="B18" s="27" t="s">
        <v>77</v>
      </c>
      <c r="C18" s="4">
        <f ca="1">Лист1!M26</f>
        <v>159.07</v>
      </c>
      <c r="D18" s="4">
        <f ca="1">Лист1!N26</f>
        <v>94.77</v>
      </c>
      <c r="E18" s="4">
        <v>0</v>
      </c>
      <c r="F18" s="4">
        <v>0</v>
      </c>
      <c r="G18" s="4">
        <v>0</v>
      </c>
      <c r="H18" s="4">
        <f t="shared" si="0"/>
        <v>159.07</v>
      </c>
      <c r="I18" s="52">
        <f ca="1">Лист1!P26</f>
        <v>4700518.5</v>
      </c>
      <c r="J18" s="4">
        <v>29550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52">
        <f t="shared" si="2"/>
        <v>4700518.5</v>
      </c>
      <c r="R18" s="4">
        <v>0</v>
      </c>
      <c r="S18" s="4">
        <v>29550</v>
      </c>
      <c r="T18" s="9">
        <f t="shared" si="1"/>
        <v>22162.5</v>
      </c>
    </row>
    <row r="19" spans="1:20" s="57" customFormat="1" ht="30" customHeight="1">
      <c r="A19" s="71" t="s">
        <v>73</v>
      </c>
      <c r="B19" s="72"/>
      <c r="C19" s="55">
        <f ca="1">SUM(C11:C18)</f>
        <v>2885.62</v>
      </c>
      <c r="D19" s="55">
        <f ca="1">SUM(D11:D18)</f>
        <v>1562.97</v>
      </c>
      <c r="E19" s="54">
        <v>0</v>
      </c>
      <c r="F19" s="54">
        <v>0</v>
      </c>
      <c r="G19" s="54">
        <v>0</v>
      </c>
      <c r="H19" s="55">
        <f>SUM(H11:H18)</f>
        <v>2885.62</v>
      </c>
      <c r="I19" s="56">
        <f ca="1">SUM(I11:I18)</f>
        <v>85270071</v>
      </c>
      <c r="J19" s="54" t="s">
        <v>72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6">
        <f>SUM(Q11:Q18)</f>
        <v>85270071</v>
      </c>
      <c r="R19" s="54">
        <v>0</v>
      </c>
      <c r="S19" s="55" t="s">
        <v>72</v>
      </c>
      <c r="T19" s="55" t="s">
        <v>72</v>
      </c>
    </row>
    <row r="20" spans="1:20">
      <c r="A20" s="4">
        <v>1</v>
      </c>
      <c r="B20" s="40" t="s">
        <v>80</v>
      </c>
      <c r="C20" s="4">
        <f ca="1">Лист1!M29</f>
        <v>533.62</v>
      </c>
      <c r="D20" s="4">
        <f ca="1">Лист1!N29</f>
        <v>96.83</v>
      </c>
      <c r="E20" s="4">
        <v>0</v>
      </c>
      <c r="F20" s="4">
        <v>0</v>
      </c>
      <c r="G20" s="4">
        <v>0</v>
      </c>
      <c r="H20" s="4">
        <f t="shared" ref="H20:H25" si="3">C20</f>
        <v>533.62</v>
      </c>
      <c r="I20" s="52">
        <f ca="1">Лист1!P29</f>
        <v>15768471</v>
      </c>
      <c r="J20" s="4">
        <v>29550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52">
        <f t="shared" ref="Q20:Q25" si="4">I20</f>
        <v>15768471</v>
      </c>
      <c r="R20" s="4">
        <v>0</v>
      </c>
      <c r="S20" s="4">
        <v>29550</v>
      </c>
      <c r="T20" s="9">
        <f t="shared" ref="T20:T25" si="5">S20*3/4</f>
        <v>22162.5</v>
      </c>
    </row>
    <row r="21" spans="1:20">
      <c r="A21" s="4">
        <v>2</v>
      </c>
      <c r="B21" s="40" t="s">
        <v>81</v>
      </c>
      <c r="C21" s="4">
        <f ca="1">Лист1!M30</f>
        <v>400.65</v>
      </c>
      <c r="D21" s="4">
        <f ca="1">Лист1!N30</f>
        <v>235.79</v>
      </c>
      <c r="E21" s="4">
        <v>0</v>
      </c>
      <c r="F21" s="4">
        <v>0</v>
      </c>
      <c r="G21" s="4">
        <v>0</v>
      </c>
      <c r="H21" s="4">
        <f t="shared" si="3"/>
        <v>400.65</v>
      </c>
      <c r="I21" s="52">
        <f ca="1">Лист1!P30</f>
        <v>11839207.5</v>
      </c>
      <c r="J21" s="4">
        <v>29550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52">
        <f t="shared" si="4"/>
        <v>11839207.5</v>
      </c>
      <c r="R21" s="4">
        <v>0</v>
      </c>
      <c r="S21" s="4">
        <v>29550</v>
      </c>
      <c r="T21" s="9">
        <f t="shared" si="5"/>
        <v>22162.5</v>
      </c>
    </row>
    <row r="22" spans="1:20">
      <c r="A22" s="4">
        <v>3</v>
      </c>
      <c r="B22" s="40" t="s">
        <v>82</v>
      </c>
      <c r="C22" s="4">
        <f ca="1">Лист1!M31</f>
        <v>360.31</v>
      </c>
      <c r="D22" s="4">
        <f ca="1">Лист1!N31</f>
        <v>92.3</v>
      </c>
      <c r="E22" s="4">
        <v>0</v>
      </c>
      <c r="F22" s="4">
        <v>0</v>
      </c>
      <c r="G22" s="4">
        <v>0</v>
      </c>
      <c r="H22" s="4">
        <f t="shared" si="3"/>
        <v>360.31</v>
      </c>
      <c r="I22" s="52">
        <f ca="1">Лист1!P31</f>
        <v>10647160.5</v>
      </c>
      <c r="J22" s="4">
        <v>29550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52">
        <f t="shared" si="4"/>
        <v>10647160.5</v>
      </c>
      <c r="R22" s="4">
        <v>0</v>
      </c>
      <c r="S22" s="4">
        <v>29550</v>
      </c>
      <c r="T22" s="9">
        <f t="shared" si="5"/>
        <v>22162.5</v>
      </c>
    </row>
    <row r="23" spans="1:20">
      <c r="A23" s="4">
        <v>4</v>
      </c>
      <c r="B23" s="40" t="s">
        <v>83</v>
      </c>
      <c r="C23" s="4">
        <f ca="1">Лист1!M32</f>
        <v>486.64</v>
      </c>
      <c r="D23" s="4">
        <f ca="1">Лист1!N32</f>
        <v>49.3</v>
      </c>
      <c r="E23" s="4">
        <v>0</v>
      </c>
      <c r="F23" s="4">
        <v>0</v>
      </c>
      <c r="G23" s="4">
        <v>0</v>
      </c>
      <c r="H23" s="4">
        <f t="shared" si="3"/>
        <v>486.64</v>
      </c>
      <c r="I23" s="52">
        <f ca="1">Лист1!P32</f>
        <v>14380212</v>
      </c>
      <c r="J23" s="4">
        <v>29550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52">
        <f t="shared" si="4"/>
        <v>14380212</v>
      </c>
      <c r="R23" s="4">
        <v>0</v>
      </c>
      <c r="S23" s="4">
        <v>29550</v>
      </c>
      <c r="T23" s="9">
        <f t="shared" si="5"/>
        <v>22162.5</v>
      </c>
    </row>
    <row r="24" spans="1:20">
      <c r="A24" s="4">
        <v>5</v>
      </c>
      <c r="B24" s="40" t="s">
        <v>84</v>
      </c>
      <c r="C24" s="4">
        <f ca="1">Лист1!M33</f>
        <v>545.97</v>
      </c>
      <c r="D24" s="4">
        <f ca="1">Лист1!N33</f>
        <v>24.4</v>
      </c>
      <c r="E24" s="4">
        <v>0</v>
      </c>
      <c r="F24" s="4">
        <v>0</v>
      </c>
      <c r="G24" s="4">
        <v>0</v>
      </c>
      <c r="H24" s="4">
        <f t="shared" si="3"/>
        <v>545.97</v>
      </c>
      <c r="I24" s="52">
        <f ca="1">Лист1!P33</f>
        <v>16133413.5</v>
      </c>
      <c r="J24" s="4">
        <v>29550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52">
        <f t="shared" si="4"/>
        <v>16133413.5</v>
      </c>
      <c r="R24" s="4">
        <v>0</v>
      </c>
      <c r="S24" s="4">
        <v>29550</v>
      </c>
      <c r="T24" s="9">
        <f t="shared" si="5"/>
        <v>22162.5</v>
      </c>
    </row>
    <row r="25" spans="1:20">
      <c r="A25" s="4">
        <v>6</v>
      </c>
      <c r="B25" s="40" t="s">
        <v>85</v>
      </c>
      <c r="C25" s="4">
        <f ca="1">Лист1!M34</f>
        <v>1097.05</v>
      </c>
      <c r="D25" s="4">
        <f ca="1">Лист1!N34</f>
        <v>592.29999999999995</v>
      </c>
      <c r="E25" s="4">
        <v>0</v>
      </c>
      <c r="F25" s="4">
        <v>0</v>
      </c>
      <c r="G25" s="4">
        <v>0</v>
      </c>
      <c r="H25" s="4">
        <f t="shared" si="3"/>
        <v>1097.05</v>
      </c>
      <c r="I25" s="52">
        <f ca="1">Лист1!P34</f>
        <v>32417827.5</v>
      </c>
      <c r="J25" s="4">
        <v>29550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52">
        <f t="shared" si="4"/>
        <v>32417827.5</v>
      </c>
      <c r="R25" s="4">
        <v>0</v>
      </c>
      <c r="S25" s="4">
        <v>29550</v>
      </c>
      <c r="T25" s="9">
        <f t="shared" si="5"/>
        <v>22162.5</v>
      </c>
    </row>
    <row r="26" spans="1:20" s="57" customFormat="1" ht="30" customHeight="1">
      <c r="A26" s="71" t="s">
        <v>74</v>
      </c>
      <c r="B26" s="72"/>
      <c r="C26" s="55">
        <f ca="1">SUM(C20:C25)</f>
        <v>3424.24</v>
      </c>
      <c r="D26" s="55">
        <f ca="1">SUM(D20:D25)</f>
        <v>1090.92</v>
      </c>
      <c r="E26" s="54">
        <v>0</v>
      </c>
      <c r="F26" s="54">
        <v>0</v>
      </c>
      <c r="G26" s="54">
        <v>0</v>
      </c>
      <c r="H26" s="55">
        <f>SUM(H20:H25)</f>
        <v>3424.24</v>
      </c>
      <c r="I26" s="56">
        <f ca="1">SUM(I20:I25)</f>
        <v>101186292</v>
      </c>
      <c r="J26" s="54" t="s">
        <v>72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6">
        <f>SUM(Q20:Q25)</f>
        <v>101186292</v>
      </c>
      <c r="R26" s="54">
        <v>0</v>
      </c>
      <c r="S26" s="55" t="s">
        <v>72</v>
      </c>
      <c r="T26" s="55" t="s">
        <v>72</v>
      </c>
    </row>
    <row r="27" spans="1:20">
      <c r="A27" s="4">
        <v>1</v>
      </c>
      <c r="B27" s="40" t="s">
        <v>88</v>
      </c>
      <c r="C27" s="4">
        <f ca="1">Лист1!M37</f>
        <v>497.14</v>
      </c>
      <c r="D27" s="4">
        <f ca="1">Лист1!N37</f>
        <v>497.14</v>
      </c>
      <c r="E27" s="4">
        <v>0</v>
      </c>
      <c r="F27" s="4">
        <v>0</v>
      </c>
      <c r="G27" s="4">
        <v>0</v>
      </c>
      <c r="H27" s="4">
        <f t="shared" ref="H27:H34" si="6">C27</f>
        <v>497.14</v>
      </c>
      <c r="I27" s="48">
        <f ca="1">Лист1!P37</f>
        <v>14690487</v>
      </c>
      <c r="J27" s="4">
        <v>29550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8">
        <f t="shared" ref="Q27:Q34" si="7">I27</f>
        <v>14690487</v>
      </c>
      <c r="R27" s="4">
        <v>0</v>
      </c>
      <c r="S27" s="4">
        <v>29550</v>
      </c>
      <c r="T27" s="9">
        <f>S27*3/4</f>
        <v>22162.5</v>
      </c>
    </row>
    <row r="28" spans="1:20">
      <c r="A28" s="4">
        <v>2</v>
      </c>
      <c r="B28" s="40" t="s">
        <v>89</v>
      </c>
      <c r="C28" s="4">
        <f ca="1">Лист1!M38</f>
        <v>462.01</v>
      </c>
      <c r="D28" s="4">
        <f ca="1">Лист1!N38</f>
        <v>353.8</v>
      </c>
      <c r="E28" s="4">
        <v>0</v>
      </c>
      <c r="F28" s="4">
        <v>0</v>
      </c>
      <c r="G28" s="4">
        <v>0</v>
      </c>
      <c r="H28" s="4">
        <f t="shared" si="6"/>
        <v>462.01</v>
      </c>
      <c r="I28" s="48">
        <f ca="1">Лист1!P38</f>
        <v>13652395.5</v>
      </c>
      <c r="J28" s="4">
        <v>29550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8">
        <f t="shared" si="7"/>
        <v>13652395.5</v>
      </c>
      <c r="R28" s="4">
        <v>0</v>
      </c>
      <c r="S28" s="4">
        <v>29550</v>
      </c>
      <c r="T28" s="9">
        <f>S28*3/4</f>
        <v>22162.5</v>
      </c>
    </row>
    <row r="29" spans="1:20">
      <c r="A29" s="4">
        <v>3</v>
      </c>
      <c r="B29" s="40" t="s">
        <v>90</v>
      </c>
      <c r="C29" s="4">
        <f ca="1">Лист1!M39</f>
        <v>464.29999999999995</v>
      </c>
      <c r="D29" s="4">
        <f ca="1">Лист1!N39</f>
        <v>294.14</v>
      </c>
      <c r="E29" s="4">
        <v>0</v>
      </c>
      <c r="F29" s="4">
        <v>0</v>
      </c>
      <c r="G29" s="4">
        <v>0</v>
      </c>
      <c r="H29" s="4">
        <f t="shared" si="6"/>
        <v>464.29999999999995</v>
      </c>
      <c r="I29" s="48">
        <f ca="1">Лист1!P39</f>
        <v>13720064.999999998</v>
      </c>
      <c r="J29" s="4">
        <v>29550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8">
        <f t="shared" si="7"/>
        <v>13720064.999999998</v>
      </c>
      <c r="R29" s="4">
        <v>0</v>
      </c>
      <c r="S29" s="4">
        <v>29550</v>
      </c>
      <c r="T29" s="9">
        <f t="shared" ref="T29:T34" si="8">S29*3/4</f>
        <v>22162.5</v>
      </c>
    </row>
    <row r="30" spans="1:20">
      <c r="A30" s="4">
        <v>4</v>
      </c>
      <c r="B30" s="40" t="s">
        <v>91</v>
      </c>
      <c r="C30" s="4">
        <f ca="1">Лист1!M40</f>
        <v>225.3</v>
      </c>
      <c r="D30" s="4">
        <f ca="1">Лист1!N40</f>
        <v>41.7</v>
      </c>
      <c r="E30" s="4">
        <v>0</v>
      </c>
      <c r="F30" s="4">
        <v>0</v>
      </c>
      <c r="G30" s="4">
        <v>0</v>
      </c>
      <c r="H30" s="4">
        <f t="shared" si="6"/>
        <v>225.3</v>
      </c>
      <c r="I30" s="48">
        <f ca="1">Лист1!P40</f>
        <v>6657615</v>
      </c>
      <c r="J30" s="4">
        <v>29550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8">
        <f t="shared" si="7"/>
        <v>6657615</v>
      </c>
      <c r="R30" s="4">
        <v>0</v>
      </c>
      <c r="S30" s="4">
        <v>29550</v>
      </c>
      <c r="T30" s="9">
        <f t="shared" si="8"/>
        <v>22162.5</v>
      </c>
    </row>
    <row r="31" spans="1:20">
      <c r="A31" s="4">
        <v>5</v>
      </c>
      <c r="B31" s="40" t="s">
        <v>92</v>
      </c>
      <c r="C31" s="4">
        <f ca="1">Лист1!M41</f>
        <v>456.09999999999997</v>
      </c>
      <c r="D31" s="4">
        <f ca="1">Лист1!N41</f>
        <v>19.7</v>
      </c>
      <c r="E31" s="4">
        <v>0</v>
      </c>
      <c r="F31" s="4">
        <v>0</v>
      </c>
      <c r="G31" s="4">
        <v>0</v>
      </c>
      <c r="H31" s="4">
        <f t="shared" si="6"/>
        <v>456.09999999999997</v>
      </c>
      <c r="I31" s="48">
        <f ca="1">Лист1!P41</f>
        <v>13477754.999999998</v>
      </c>
      <c r="J31" s="4">
        <v>29550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8">
        <f t="shared" si="7"/>
        <v>13477754.999999998</v>
      </c>
      <c r="R31" s="4">
        <v>0</v>
      </c>
      <c r="S31" s="4">
        <v>29550</v>
      </c>
      <c r="T31" s="9">
        <f t="shared" si="8"/>
        <v>22162.5</v>
      </c>
    </row>
    <row r="32" spans="1:20">
      <c r="A32" s="4">
        <v>6</v>
      </c>
      <c r="B32" s="40" t="s">
        <v>93</v>
      </c>
      <c r="C32" s="4">
        <f ca="1">Лист1!M42</f>
        <v>475.11</v>
      </c>
      <c r="D32" s="4">
        <f ca="1">Лист1!N42</f>
        <v>342.36</v>
      </c>
      <c r="E32" s="4">
        <v>0</v>
      </c>
      <c r="F32" s="4">
        <v>0</v>
      </c>
      <c r="G32" s="4">
        <v>0</v>
      </c>
      <c r="H32" s="4">
        <f t="shared" si="6"/>
        <v>475.11</v>
      </c>
      <c r="I32" s="48">
        <f ca="1">Лист1!P42</f>
        <v>14039500.5</v>
      </c>
      <c r="J32" s="4">
        <v>29550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8">
        <f t="shared" si="7"/>
        <v>14039500.5</v>
      </c>
      <c r="R32" s="4">
        <v>0</v>
      </c>
      <c r="S32" s="4">
        <v>29550</v>
      </c>
      <c r="T32" s="9">
        <f t="shared" si="8"/>
        <v>22162.5</v>
      </c>
    </row>
    <row r="33" spans="1:20">
      <c r="A33" s="4">
        <v>7</v>
      </c>
      <c r="B33" s="40" t="s">
        <v>94</v>
      </c>
      <c r="C33" s="4">
        <f ca="1">Лист1!M43</f>
        <v>813.27</v>
      </c>
      <c r="D33" s="4">
        <f ca="1">Лист1!N43</f>
        <v>476.54</v>
      </c>
      <c r="E33" s="4">
        <v>0</v>
      </c>
      <c r="F33" s="4">
        <v>0</v>
      </c>
      <c r="G33" s="4">
        <v>0</v>
      </c>
      <c r="H33" s="4">
        <f t="shared" si="6"/>
        <v>813.27</v>
      </c>
      <c r="I33" s="48">
        <f ca="1">Лист1!P43</f>
        <v>24032128.5</v>
      </c>
      <c r="J33" s="4">
        <v>29550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8">
        <f t="shared" si="7"/>
        <v>24032128.5</v>
      </c>
      <c r="R33" s="4">
        <v>0</v>
      </c>
      <c r="S33" s="4">
        <v>29550</v>
      </c>
      <c r="T33" s="9">
        <f t="shared" si="8"/>
        <v>22162.5</v>
      </c>
    </row>
    <row r="34" spans="1:20">
      <c r="A34" s="4">
        <v>8</v>
      </c>
      <c r="B34" s="40" t="s">
        <v>95</v>
      </c>
      <c r="C34" s="4">
        <f ca="1">Лист1!M44</f>
        <v>596.9</v>
      </c>
      <c r="D34" s="4">
        <f ca="1">Лист1!N44</f>
        <v>306.2</v>
      </c>
      <c r="E34" s="4">
        <v>0</v>
      </c>
      <c r="F34" s="4">
        <v>0</v>
      </c>
      <c r="G34" s="4">
        <v>0</v>
      </c>
      <c r="H34" s="4">
        <f t="shared" si="6"/>
        <v>596.9</v>
      </c>
      <c r="I34" s="48">
        <f ca="1">Лист1!P44</f>
        <v>17638395</v>
      </c>
      <c r="J34" s="4">
        <v>29550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8">
        <f t="shared" si="7"/>
        <v>17638395</v>
      </c>
      <c r="R34" s="4">
        <v>0</v>
      </c>
      <c r="S34" s="4">
        <v>29550</v>
      </c>
      <c r="T34" s="9">
        <f t="shared" si="8"/>
        <v>22162.5</v>
      </c>
    </row>
    <row r="35" spans="1:20" s="57" customFormat="1" ht="30" customHeight="1">
      <c r="A35" s="71" t="s">
        <v>75</v>
      </c>
      <c r="B35" s="72"/>
      <c r="C35" s="55">
        <f t="shared" ref="C35:I35" si="9">SUM(C27:C34)</f>
        <v>3990.13</v>
      </c>
      <c r="D35" s="55">
        <f t="shared" si="9"/>
        <v>2331.58</v>
      </c>
      <c r="E35" s="55">
        <f t="shared" si="9"/>
        <v>0</v>
      </c>
      <c r="F35" s="55">
        <f t="shared" si="9"/>
        <v>0</v>
      </c>
      <c r="G35" s="55">
        <f t="shared" si="9"/>
        <v>0</v>
      </c>
      <c r="H35" s="55">
        <f t="shared" si="9"/>
        <v>3990.13</v>
      </c>
      <c r="I35" s="56">
        <f t="shared" si="9"/>
        <v>117908341.5</v>
      </c>
      <c r="J35" s="55" t="s">
        <v>72</v>
      </c>
      <c r="K35" s="55">
        <f t="shared" ref="K35:R35" si="10">SUM(K27:K34)</f>
        <v>0</v>
      </c>
      <c r="L35" s="55">
        <f t="shared" si="10"/>
        <v>0</v>
      </c>
      <c r="M35" s="55">
        <f t="shared" si="10"/>
        <v>0</v>
      </c>
      <c r="N35" s="55">
        <f t="shared" si="10"/>
        <v>0</v>
      </c>
      <c r="O35" s="55">
        <f t="shared" si="10"/>
        <v>0</v>
      </c>
      <c r="P35" s="55">
        <f t="shared" si="10"/>
        <v>0</v>
      </c>
      <c r="Q35" s="56">
        <f t="shared" si="10"/>
        <v>117908341.5</v>
      </c>
      <c r="R35" s="55">
        <f t="shared" si="10"/>
        <v>0</v>
      </c>
      <c r="S35" s="55" t="s">
        <v>72</v>
      </c>
      <c r="T35" s="55" t="s">
        <v>72</v>
      </c>
    </row>
    <row r="36" spans="1:20" s="57" customFormat="1" ht="30" customHeight="1">
      <c r="A36" s="71" t="s">
        <v>76</v>
      </c>
      <c r="B36" s="72"/>
      <c r="C36" s="55">
        <f>C19+C26+C35</f>
        <v>10299.99</v>
      </c>
      <c r="D36" s="55">
        <f>D19+D26+D35</f>
        <v>4985.47</v>
      </c>
      <c r="E36" s="55">
        <f>SUM(E28:E35)</f>
        <v>0</v>
      </c>
      <c r="F36" s="55">
        <f>SUM(F28:F35)</f>
        <v>0</v>
      </c>
      <c r="G36" s="55">
        <f>SUM(G28:G35)</f>
        <v>0</v>
      </c>
      <c r="H36" s="55">
        <f>H19+H26+H35</f>
        <v>10299.99</v>
      </c>
      <c r="I36" s="56">
        <f>I19+I26+I35</f>
        <v>304364704.5</v>
      </c>
      <c r="J36" s="55" t="s">
        <v>72</v>
      </c>
      <c r="K36" s="55">
        <f t="shared" ref="K36:P36" si="11">SUM(K28:K35)</f>
        <v>0</v>
      </c>
      <c r="L36" s="55">
        <f t="shared" si="11"/>
        <v>0</v>
      </c>
      <c r="M36" s="55">
        <f t="shared" si="11"/>
        <v>0</v>
      </c>
      <c r="N36" s="55">
        <f t="shared" si="11"/>
        <v>0</v>
      </c>
      <c r="O36" s="55">
        <f t="shared" si="11"/>
        <v>0</v>
      </c>
      <c r="P36" s="55">
        <f t="shared" si="11"/>
        <v>0</v>
      </c>
      <c r="Q36" s="56">
        <f>Q19+Q26+Q35</f>
        <v>304364704.5</v>
      </c>
      <c r="R36" s="55">
        <f>SUM(R28:R35)</f>
        <v>0</v>
      </c>
      <c r="S36" s="55" t="s">
        <v>72</v>
      </c>
      <c r="T36" s="55" t="s">
        <v>72</v>
      </c>
    </row>
    <row r="42" spans="1:20" s="13" customFormat="1" ht="18.75" customHeight="1">
      <c r="A42" s="68" t="s">
        <v>41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O42" s="13" t="s">
        <v>42</v>
      </c>
    </row>
  </sheetData>
  <mergeCells count="33">
    <mergeCell ref="M1:T1"/>
    <mergeCell ref="M2:T2"/>
    <mergeCell ref="M3:T3"/>
    <mergeCell ref="A4:T4"/>
    <mergeCell ref="B6:B8"/>
    <mergeCell ref="T6:T8"/>
    <mergeCell ref="S6:S8"/>
    <mergeCell ref="G7:G8"/>
    <mergeCell ref="E6:G6"/>
    <mergeCell ref="R6:R8"/>
    <mergeCell ref="O7:O8"/>
    <mergeCell ref="N6:P6"/>
    <mergeCell ref="N7:N8"/>
    <mergeCell ref="P7:P8"/>
    <mergeCell ref="L7:L8"/>
    <mergeCell ref="Q6:Q8"/>
    <mergeCell ref="A42:K42"/>
    <mergeCell ref="A36:B36"/>
    <mergeCell ref="A35:B35"/>
    <mergeCell ref="A26:B26"/>
    <mergeCell ref="C7:C8"/>
    <mergeCell ref="M7:M8"/>
    <mergeCell ref="F7:F8"/>
    <mergeCell ref="A19:B19"/>
    <mergeCell ref="E7:E8"/>
    <mergeCell ref="A6:A8"/>
    <mergeCell ref="K6:M6"/>
    <mergeCell ref="H6:J6"/>
    <mergeCell ref="J7:J8"/>
    <mergeCell ref="I7:I8"/>
    <mergeCell ref="H7:H8"/>
    <mergeCell ref="K7:K8"/>
    <mergeCell ref="C6:D6"/>
  </mergeCells>
  <phoneticPr fontId="10" type="noConversion"/>
  <pageMargins left="0.11811023622047245" right="0.11811023622047245" top="0.74803149606299213" bottom="0.74803149606299213" header="0.31496062992125984" footer="0.31496062992125984"/>
  <pageSetup paperSize="9" scale="91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7"/>
  <sheetViews>
    <sheetView view="pageBreakPreview" workbookViewId="0">
      <selection activeCell="C12" sqref="C12"/>
    </sheetView>
  </sheetViews>
  <sheetFormatPr defaultRowHeight="15"/>
  <cols>
    <col min="1" max="1" width="5.7109375" customWidth="1"/>
    <col min="2" max="2" width="17.7109375" customWidth="1"/>
    <col min="10" max="10" width="10.28515625" customWidth="1"/>
  </cols>
  <sheetData>
    <row r="1" spans="1:15" ht="15" customHeight="1">
      <c r="A1" s="81" t="s">
        <v>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22"/>
    </row>
    <row r="2" spans="1:1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5" ht="15.75">
      <c r="A5" s="80" t="s">
        <v>61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5" ht="15.75">
      <c r="A6" s="80" t="s">
        <v>62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>
      <c r="A8" s="82" t="s">
        <v>1</v>
      </c>
      <c r="B8" s="82" t="s">
        <v>63</v>
      </c>
      <c r="C8" s="83" t="s">
        <v>64</v>
      </c>
      <c r="D8" s="83"/>
      <c r="E8" s="83"/>
      <c r="F8" s="83"/>
      <c r="G8" s="83" t="s">
        <v>65</v>
      </c>
      <c r="H8" s="83"/>
      <c r="I8" s="83"/>
      <c r="J8" s="83"/>
      <c r="K8" s="83" t="s">
        <v>66</v>
      </c>
      <c r="L8" s="83"/>
      <c r="M8" s="83"/>
      <c r="N8" s="83"/>
      <c r="O8" s="24"/>
    </row>
    <row r="9" spans="1:15">
      <c r="A9" s="82"/>
      <c r="B9" s="82"/>
      <c r="C9" s="25" t="s">
        <v>67</v>
      </c>
      <c r="D9" s="25" t="s">
        <v>68</v>
      </c>
      <c r="E9" s="25" t="s">
        <v>69</v>
      </c>
      <c r="F9" s="25" t="s">
        <v>12</v>
      </c>
      <c r="G9" s="25" t="s">
        <v>67</v>
      </c>
      <c r="H9" s="25" t="s">
        <v>68</v>
      </c>
      <c r="I9" s="25" t="s">
        <v>70</v>
      </c>
      <c r="J9" s="25" t="s">
        <v>12</v>
      </c>
      <c r="K9" s="25" t="s">
        <v>67</v>
      </c>
      <c r="L9" s="25" t="s">
        <v>68</v>
      </c>
      <c r="M9" s="25" t="s">
        <v>69</v>
      </c>
      <c r="N9" s="25" t="s">
        <v>12</v>
      </c>
      <c r="O9" s="24"/>
    </row>
    <row r="10" spans="1:15">
      <c r="A10" s="82"/>
      <c r="B10" s="82"/>
      <c r="C10" s="12" t="s">
        <v>23</v>
      </c>
      <c r="D10" s="12" t="s">
        <v>23</v>
      </c>
      <c r="E10" s="12" t="s">
        <v>23</v>
      </c>
      <c r="F10" s="12" t="s">
        <v>23</v>
      </c>
      <c r="G10" s="12" t="s">
        <v>24</v>
      </c>
      <c r="H10" s="12" t="s">
        <v>24</v>
      </c>
      <c r="I10" s="12" t="s">
        <v>24</v>
      </c>
      <c r="J10" s="12" t="s">
        <v>24</v>
      </c>
      <c r="K10" s="12" t="s">
        <v>22</v>
      </c>
      <c r="L10" s="12" t="s">
        <v>22</v>
      </c>
      <c r="M10" s="12" t="s">
        <v>22</v>
      </c>
      <c r="N10" s="12" t="s">
        <v>22</v>
      </c>
      <c r="O10" s="24"/>
    </row>
    <row r="11" spans="1:1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>
        <v>12</v>
      </c>
      <c r="M11" s="4">
        <v>13</v>
      </c>
      <c r="N11" s="4">
        <v>14</v>
      </c>
      <c r="O11" s="24"/>
    </row>
    <row r="12" spans="1:15" ht="26.25">
      <c r="A12" s="11"/>
      <c r="B12" s="4" t="s">
        <v>71</v>
      </c>
      <c r="C12" s="6">
        <f ca="1">Лист1!M27</f>
        <v>2885.62</v>
      </c>
      <c r="D12" s="6">
        <f ca="1">Лист1!M35</f>
        <v>3424.24</v>
      </c>
      <c r="E12" s="6">
        <f ca="1">Лист1!M45</f>
        <v>3990.13</v>
      </c>
      <c r="F12" s="6">
        <f ca="1">C12+D12+E12</f>
        <v>10299.99</v>
      </c>
      <c r="G12" s="6">
        <f ca="1">Лист1!J27</f>
        <v>88</v>
      </c>
      <c r="H12" s="6">
        <f ca="1">Лист1!J35</f>
        <v>91</v>
      </c>
      <c r="I12" s="6">
        <f ca="1">Лист1!J45</f>
        <v>90</v>
      </c>
      <c r="J12" s="6">
        <f ca="1">G12+H12+I12</f>
        <v>269</v>
      </c>
      <c r="K12" s="6">
        <f ca="1">Лист1!G27</f>
        <v>212</v>
      </c>
      <c r="L12" s="6">
        <f ca="1">Лист1!G35</f>
        <v>203</v>
      </c>
      <c r="M12" s="6">
        <f ca="1">Лист1!G45</f>
        <v>229</v>
      </c>
      <c r="N12" s="6">
        <f>K12+L12+M12</f>
        <v>644</v>
      </c>
      <c r="O12" s="24"/>
    </row>
    <row r="13" spans="1:15" ht="28.5" customHeight="1">
      <c r="A13" s="4">
        <v>1</v>
      </c>
      <c r="B13" s="19" t="s">
        <v>98</v>
      </c>
      <c r="C13" s="6">
        <f>C12</f>
        <v>2885.62</v>
      </c>
      <c r="D13" s="6">
        <f>D12</f>
        <v>3424.24</v>
      </c>
      <c r="E13" s="6">
        <f>E12</f>
        <v>3990.13</v>
      </c>
      <c r="F13" s="6">
        <f>F12</f>
        <v>10299.99</v>
      </c>
      <c r="G13" s="6">
        <f t="shared" ref="G13:N13" si="0">G12</f>
        <v>88</v>
      </c>
      <c r="H13" s="6">
        <f t="shared" si="0"/>
        <v>91</v>
      </c>
      <c r="I13" s="6">
        <f t="shared" si="0"/>
        <v>90</v>
      </c>
      <c r="J13" s="6">
        <f t="shared" si="0"/>
        <v>269</v>
      </c>
      <c r="K13" s="6">
        <f t="shared" si="0"/>
        <v>212</v>
      </c>
      <c r="L13" s="6">
        <f t="shared" si="0"/>
        <v>203</v>
      </c>
      <c r="M13" s="6">
        <f t="shared" si="0"/>
        <v>229</v>
      </c>
      <c r="N13" s="6">
        <f t="shared" si="0"/>
        <v>644</v>
      </c>
      <c r="O13" s="24"/>
    </row>
    <row r="14" spans="1:15">
      <c r="A14" s="1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7" spans="1:12" s="13" customFormat="1" ht="18.75" customHeight="1">
      <c r="A17" s="68" t="s">
        <v>41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13" t="s">
        <v>42</v>
      </c>
    </row>
  </sheetData>
  <mergeCells count="12">
    <mergeCell ref="A2:O2"/>
    <mergeCell ref="A3:O3"/>
    <mergeCell ref="A4:O4"/>
    <mergeCell ref="A5:O5"/>
    <mergeCell ref="A17:K17"/>
    <mergeCell ref="A1:N1"/>
    <mergeCell ref="A6:O6"/>
    <mergeCell ref="A8:A10"/>
    <mergeCell ref="B8:B10"/>
    <mergeCell ref="C8:F8"/>
    <mergeCell ref="G8:J8"/>
    <mergeCell ref="K8:N8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Лист3!RANGE_A1_Q25</vt:lpstr>
      <vt:lpstr>Лист1!Область_печати</vt:lpstr>
      <vt:lpstr>Лист2!Область_печати</vt:lpstr>
      <vt:lpstr>Лист3!Область_печати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2013-07-25T02:21:35Z</cp:lastPrinted>
  <dcterms:created xsi:type="dcterms:W3CDTF">2006-09-28T05:33:49Z</dcterms:created>
  <dcterms:modified xsi:type="dcterms:W3CDTF">2014-10-03T04:12:38Z</dcterms:modified>
</cp:coreProperties>
</file>