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 activeTab="2"/>
  </bookViews>
  <sheets>
    <sheet name="Лист1 (изм)" sheetId="1" r:id="rId1"/>
    <sheet name="Лист2" sheetId="2" r:id="rId2"/>
    <sheet name="Лист3" sheetId="3" r:id="rId3"/>
  </sheets>
  <definedNames>
    <definedName name="RANGE_A1_Q25" localSheetId="2">Лист3!$K$1</definedName>
    <definedName name="_xlnm.Print_Area" localSheetId="0">'Лист1 (изм)'!$A$1:$V$52</definedName>
    <definedName name="_xlnm.Print_Area" localSheetId="1">Лист2!$A$1:$AB$55</definedName>
    <definedName name="_xlnm.Print_Area" localSheetId="2">Лист3!$A$1:$W$18</definedName>
  </definedNames>
  <calcPr calcId="114210"/>
</workbook>
</file>

<file path=xl/calcChain.xml><?xml version="1.0" encoding="utf-8"?>
<calcChain xmlns="http://schemas.openxmlformats.org/spreadsheetml/2006/main">
  <c r="T40" i="2"/>
  <c r="M14" i="3"/>
  <c r="K13"/>
  <c r="L13"/>
  <c r="N13"/>
  <c r="N14"/>
  <c r="M40" i="2"/>
  <c r="Q49" i="1"/>
  <c r="Q48"/>
  <c r="Q38"/>
  <c r="Q39"/>
  <c r="Q40"/>
  <c r="Q41"/>
  <c r="Q42"/>
  <c r="Q43"/>
  <c r="Q44"/>
  <c r="Q45"/>
  <c r="Q46"/>
  <c r="Q47"/>
  <c r="Q37"/>
  <c r="Q35"/>
  <c r="Q31"/>
  <c r="Q32"/>
  <c r="Q33"/>
  <c r="Q34"/>
  <c r="Q30"/>
  <c r="Q27"/>
  <c r="Q17"/>
  <c r="Q18"/>
  <c r="Q19"/>
  <c r="Q20"/>
  <c r="Q21"/>
  <c r="Q22"/>
  <c r="Q23"/>
  <c r="Q24"/>
  <c r="Q25"/>
  <c r="Q26"/>
  <c r="Q16"/>
  <c r="Q15"/>
  <c r="S48"/>
  <c r="P44"/>
  <c r="M39"/>
  <c r="P46"/>
  <c r="P43"/>
  <c r="P40"/>
  <c r="P38"/>
  <c r="P37"/>
  <c r="U48"/>
  <c r="P47"/>
  <c r="M46"/>
  <c r="M45"/>
  <c r="P45"/>
  <c r="M43"/>
  <c r="P42"/>
  <c r="M41"/>
  <c r="P41"/>
  <c r="M40"/>
  <c r="P39"/>
  <c r="M37"/>
  <c r="G48"/>
  <c r="H48"/>
  <c r="I48"/>
  <c r="J48"/>
  <c r="K48"/>
  <c r="L48"/>
  <c r="M48"/>
  <c r="N48"/>
  <c r="O48"/>
  <c r="R48"/>
  <c r="V48"/>
  <c r="J30"/>
  <c r="J31"/>
  <c r="J32"/>
  <c r="J33"/>
  <c r="J34"/>
  <c r="L27"/>
  <c r="L35"/>
  <c r="L49"/>
  <c r="P15"/>
  <c r="I15" i="2"/>
  <c r="T15"/>
  <c r="P16" i="1"/>
  <c r="I16" i="2"/>
  <c r="T16"/>
  <c r="P17" i="1"/>
  <c r="I17" i="2"/>
  <c r="T17"/>
  <c r="P18" i="1"/>
  <c r="I18" i="2"/>
  <c r="T18"/>
  <c r="P19" i="1"/>
  <c r="I19" i="2"/>
  <c r="T19"/>
  <c r="P20" i="1"/>
  <c r="I20" i="2"/>
  <c r="T20"/>
  <c r="P21" i="1"/>
  <c r="I21" i="2"/>
  <c r="T21"/>
  <c r="P22" i="1"/>
  <c r="I22" i="2"/>
  <c r="T22"/>
  <c r="P23" i="1"/>
  <c r="I23" i="2"/>
  <c r="T23"/>
  <c r="P24" i="1"/>
  <c r="I24" i="2"/>
  <c r="T24"/>
  <c r="P25" i="1"/>
  <c r="I25" i="2"/>
  <c r="T25"/>
  <c r="P26" i="1"/>
  <c r="I26" i="2"/>
  <c r="T26"/>
  <c r="T27"/>
  <c r="I30"/>
  <c r="T30"/>
  <c r="I31"/>
  <c r="T31"/>
  <c r="I32"/>
  <c r="T32"/>
  <c r="I33"/>
  <c r="T33"/>
  <c r="I34"/>
  <c r="T34"/>
  <c r="I37"/>
  <c r="T37"/>
  <c r="I38"/>
  <c r="T38"/>
  <c r="I39"/>
  <c r="T39"/>
  <c r="I41"/>
  <c r="T41"/>
  <c r="I42"/>
  <c r="T42"/>
  <c r="I43"/>
  <c r="T43"/>
  <c r="I44"/>
  <c r="T44"/>
  <c r="I45"/>
  <c r="T45"/>
  <c r="I46"/>
  <c r="T46"/>
  <c r="I47"/>
  <c r="T47"/>
  <c r="I27"/>
  <c r="I48"/>
  <c r="M15" i="1"/>
  <c r="C15" i="2"/>
  <c r="H15"/>
  <c r="M16" i="1"/>
  <c r="C16" i="2"/>
  <c r="H16"/>
  <c r="M17" i="1"/>
  <c r="C17" i="2"/>
  <c r="H17"/>
  <c r="M18" i="1"/>
  <c r="C18" i="2"/>
  <c r="H18"/>
  <c r="M19" i="1"/>
  <c r="C19" i="2"/>
  <c r="H19"/>
  <c r="M20" i="1"/>
  <c r="C20" i="2"/>
  <c r="H20"/>
  <c r="M21" i="1"/>
  <c r="C21" i="2"/>
  <c r="H21"/>
  <c r="M22" i="1"/>
  <c r="C22" i="2"/>
  <c r="H22"/>
  <c r="M23" i="1"/>
  <c r="C23" i="2"/>
  <c r="H23"/>
  <c r="M24" i="1"/>
  <c r="C24" i="2"/>
  <c r="H24"/>
  <c r="M25" i="1"/>
  <c r="C25" i="2"/>
  <c r="H25"/>
  <c r="M26" i="1"/>
  <c r="C26" i="2"/>
  <c r="H26"/>
  <c r="H27"/>
  <c r="M30" i="1"/>
  <c r="C30" i="2"/>
  <c r="H30"/>
  <c r="M31" i="1"/>
  <c r="C31" i="2"/>
  <c r="H31"/>
  <c r="M32" i="1"/>
  <c r="C32" i="2"/>
  <c r="H32"/>
  <c r="M33" i="1"/>
  <c r="C33" i="2"/>
  <c r="H33"/>
  <c r="M34" i="1"/>
  <c r="C34" i="2"/>
  <c r="H34"/>
  <c r="C37"/>
  <c r="H37"/>
  <c r="C38"/>
  <c r="H38"/>
  <c r="C39"/>
  <c r="H39"/>
  <c r="C40"/>
  <c r="C41"/>
  <c r="H41"/>
  <c r="C42"/>
  <c r="H42"/>
  <c r="C43"/>
  <c r="H43"/>
  <c r="C44"/>
  <c r="H44"/>
  <c r="C45"/>
  <c r="H45"/>
  <c r="C46"/>
  <c r="H46"/>
  <c r="C47"/>
  <c r="H47"/>
  <c r="H48"/>
  <c r="D15"/>
  <c r="D16"/>
  <c r="D17"/>
  <c r="D18"/>
  <c r="D19"/>
  <c r="D20"/>
  <c r="D21"/>
  <c r="D22"/>
  <c r="D23"/>
  <c r="D24"/>
  <c r="D25"/>
  <c r="D26"/>
  <c r="D27"/>
  <c r="D30"/>
  <c r="D31"/>
  <c r="D32"/>
  <c r="D33"/>
  <c r="D34"/>
  <c r="D37"/>
  <c r="D38"/>
  <c r="D39"/>
  <c r="D40"/>
  <c r="D41"/>
  <c r="D42"/>
  <c r="D43"/>
  <c r="D44"/>
  <c r="D45"/>
  <c r="D46"/>
  <c r="D47"/>
  <c r="D48"/>
  <c r="C27"/>
  <c r="C48"/>
  <c r="T35"/>
  <c r="I35"/>
  <c r="H35"/>
  <c r="D35"/>
  <c r="C35"/>
  <c r="I49"/>
  <c r="H31" i="1"/>
  <c r="H32"/>
  <c r="H35"/>
  <c r="I35"/>
  <c r="J35"/>
  <c r="K35"/>
  <c r="M35"/>
  <c r="N35"/>
  <c r="O35"/>
  <c r="P35"/>
  <c r="R35"/>
  <c r="S35"/>
  <c r="T35"/>
  <c r="U35"/>
  <c r="G35"/>
  <c r="U35" i="2"/>
  <c r="U48"/>
  <c r="U49"/>
  <c r="S35"/>
  <c r="S48"/>
  <c r="S49"/>
  <c r="R35"/>
  <c r="R48"/>
  <c r="R49"/>
  <c r="Q35"/>
  <c r="Q48"/>
  <c r="Q49"/>
  <c r="P35"/>
  <c r="P48"/>
  <c r="P49"/>
  <c r="O35"/>
  <c r="O48"/>
  <c r="O49"/>
  <c r="N35"/>
  <c r="N48"/>
  <c r="N49"/>
  <c r="G35"/>
  <c r="G48"/>
  <c r="G49"/>
  <c r="F35"/>
  <c r="F48"/>
  <c r="F49"/>
  <c r="E35"/>
  <c r="E48"/>
  <c r="E49"/>
  <c r="U27" i="1"/>
  <c r="T27"/>
  <c r="S27"/>
  <c r="R27"/>
  <c r="P27"/>
  <c r="O27"/>
  <c r="N27"/>
  <c r="M27"/>
  <c r="K27"/>
  <c r="J15"/>
  <c r="J16"/>
  <c r="J17"/>
  <c r="J18"/>
  <c r="J19"/>
  <c r="J20"/>
  <c r="J21"/>
  <c r="J22"/>
  <c r="J23"/>
  <c r="J24"/>
  <c r="J25"/>
  <c r="J26"/>
  <c r="J27"/>
  <c r="I18"/>
  <c r="I22"/>
  <c r="I27"/>
  <c r="H15"/>
  <c r="H16"/>
  <c r="H17"/>
  <c r="H18"/>
  <c r="H19"/>
  <c r="H20"/>
  <c r="H21"/>
  <c r="H22"/>
  <c r="H27"/>
  <c r="G27"/>
  <c r="T49"/>
  <c r="S49"/>
  <c r="R49"/>
  <c r="U49"/>
  <c r="W33" i="2"/>
  <c r="W34"/>
  <c r="V26" i="1"/>
  <c r="V25"/>
  <c r="V24"/>
  <c r="V23"/>
  <c r="W23" i="2"/>
  <c r="V22" i="1"/>
  <c r="V15"/>
  <c r="V16"/>
  <c r="V19"/>
  <c r="V17"/>
  <c r="V18"/>
  <c r="V20"/>
  <c r="V21"/>
  <c r="V27"/>
  <c r="W24" i="2"/>
  <c r="W25"/>
  <c r="W26"/>
  <c r="D49"/>
  <c r="H49"/>
  <c r="T49"/>
  <c r="C49"/>
  <c r="G49" i="1"/>
  <c r="C13" i="3"/>
  <c r="D13"/>
  <c r="E13"/>
  <c r="F13"/>
  <c r="H49" i="1"/>
  <c r="I49"/>
  <c r="J49"/>
  <c r="K49"/>
  <c r="M49"/>
  <c r="N49"/>
  <c r="O49"/>
  <c r="D14" i="3"/>
  <c r="E14"/>
  <c r="F14"/>
  <c r="G13"/>
  <c r="G14"/>
  <c r="H13"/>
  <c r="H14"/>
  <c r="I13"/>
  <c r="I14"/>
  <c r="J13"/>
  <c r="J14"/>
  <c r="K14"/>
  <c r="L14"/>
  <c r="C14"/>
  <c r="W38" i="2"/>
  <c r="W37"/>
  <c r="W21"/>
  <c r="W22"/>
  <c r="W15"/>
  <c r="W47"/>
  <c r="W46"/>
  <c r="W45"/>
  <c r="W44"/>
  <c r="W43"/>
  <c r="W42"/>
  <c r="W41"/>
  <c r="W40"/>
  <c r="W32"/>
  <c r="W31"/>
  <c r="W30"/>
  <c r="W39"/>
  <c r="W17"/>
  <c r="W18"/>
  <c r="W19"/>
  <c r="W20"/>
  <c r="W16"/>
  <c r="V30" i="1"/>
  <c r="V31"/>
  <c r="V32"/>
  <c r="V49"/>
</calcChain>
</file>

<file path=xl/sharedStrings.xml><?xml version="1.0" encoding="utf-8"?>
<sst xmlns="http://schemas.openxmlformats.org/spreadsheetml/2006/main" count="292" uniqueCount="129">
  <si>
    <t>№ п/п</t>
  </si>
  <si>
    <t>Адрес МКД</t>
  </si>
  <si>
    <t>Документ, подтверждающий признание МКД аварийным</t>
  </si>
  <si>
    <t>Планируемая дата  окончания переселения</t>
  </si>
  <si>
    <t>Число жителей всего</t>
  </si>
  <si>
    <t>Число жителей планируемых к переселению</t>
  </si>
  <si>
    <t>Общая площадь жилых помещений МКД</t>
  </si>
  <si>
    <t>Количество расселяемых жилых помещений</t>
  </si>
  <si>
    <t>Расселяемая площадь жилых помещений</t>
  </si>
  <si>
    <t>Стоимость переселения граждан</t>
  </si>
  <si>
    <t>Всего</t>
  </si>
  <si>
    <t>в том числе:</t>
  </si>
  <si>
    <t>всего:</t>
  </si>
  <si>
    <t>Номер</t>
  </si>
  <si>
    <t>Дата</t>
  </si>
  <si>
    <t>частная собственность</t>
  </si>
  <si>
    <t>муниципальная собственность</t>
  </si>
  <si>
    <t>за счет средств Фонда</t>
  </si>
  <si>
    <t>за счет средств бюджета субъекта Российской Федерации</t>
  </si>
  <si>
    <t>за счет средств местного бюджета</t>
  </si>
  <si>
    <t>чел.</t>
  </si>
  <si>
    <t>кв.м</t>
  </si>
  <si>
    <t>ед.</t>
  </si>
  <si>
    <t>руб.</t>
  </si>
  <si>
    <t>ул. Брусилова, 22</t>
  </si>
  <si>
    <t>Рабочий тракт, 11</t>
  </si>
  <si>
    <t>Рабочий тракт, 9</t>
  </si>
  <si>
    <t>Рабочий тракт, 19</t>
  </si>
  <si>
    <t>Угловский тракт, 75а</t>
  </si>
  <si>
    <t>ул. Тихвинская, 4</t>
  </si>
  <si>
    <t>Реестр аварийных многоквартирных домов по способам переселения</t>
  </si>
  <si>
    <t xml:space="preserve">Расселяемая площадь </t>
  </si>
  <si>
    <t>строительство МКД</t>
  </si>
  <si>
    <t>приобретение жилых помещений у застройщиков</t>
  </si>
  <si>
    <t>приобретение жилых помещений у лиц, не являющихся застройщиком</t>
  </si>
  <si>
    <t>выкуп жилых помещений у собственников</t>
  </si>
  <si>
    <t>Стоимость всего</t>
  </si>
  <si>
    <t>дополнительные источники финансирования</t>
  </si>
  <si>
    <t>Нормативная стоимость 1 кв.м</t>
  </si>
  <si>
    <t>¾ от нормативная стоимости1 кв.м</t>
  </si>
  <si>
    <t>всего</t>
  </si>
  <si>
    <t>в т.ч.</t>
  </si>
  <si>
    <t>площадь</t>
  </si>
  <si>
    <t>стоимость</t>
  </si>
  <si>
    <t>удельная стоимость 1 кв. м</t>
  </si>
  <si>
    <t>Наименование МО</t>
  </si>
  <si>
    <t>Расселенная площадь</t>
  </si>
  <si>
    <t>Количество расселенных помещений</t>
  </si>
  <si>
    <t>Количество переселенных жителей</t>
  </si>
  <si>
    <t>Итого по программе:</t>
  </si>
  <si>
    <t>х</t>
  </si>
  <si>
    <t>Итого на 2013 год:</t>
  </si>
  <si>
    <t>ул.Кутузова, 4</t>
  </si>
  <si>
    <t>ИТОГО на 2013 год:</t>
  </si>
  <si>
    <t>2014 год</t>
  </si>
  <si>
    <t>Рабочий тракт, 13</t>
  </si>
  <si>
    <t>ул.Брусилова, 8а</t>
  </si>
  <si>
    <t>ул.Минская, 8</t>
  </si>
  <si>
    <t>ул.Спортивная, 28</t>
  </si>
  <si>
    <t>ул.Тракторная, 12</t>
  </si>
  <si>
    <t>ул.Тракторная, 18</t>
  </si>
  <si>
    <t>ул.Тракторная, 8</t>
  </si>
  <si>
    <t>ул.Фестивальная, 20</t>
  </si>
  <si>
    <t>ул.Кондратюка, 13</t>
  </si>
  <si>
    <t>ул.Кондратюка, 3</t>
  </si>
  <si>
    <t>ул.Путевая, 27</t>
  </si>
  <si>
    <t>ИТОГО на 2015 год:</t>
  </si>
  <si>
    <t xml:space="preserve">Итого по городу Рубцовску: </t>
  </si>
  <si>
    <r>
      <t xml:space="preserve">Планируемая дата сноса </t>
    </r>
    <r>
      <rPr>
        <sz val="10"/>
        <color indexed="8"/>
        <rFont val="Times New Roman"/>
        <family val="1"/>
        <charset val="204"/>
      </rPr>
      <t>МКД</t>
    </r>
  </si>
  <si>
    <t>2013 год</t>
  </si>
  <si>
    <t>2013-2014 г.г.</t>
  </si>
  <si>
    <t>2014-2015 г.г.</t>
  </si>
  <si>
    <t>2015 год</t>
  </si>
  <si>
    <t>4 кв.2015</t>
  </si>
  <si>
    <t>4кв.2016</t>
  </si>
  <si>
    <t>3кв.2017</t>
  </si>
  <si>
    <t>2015-2016 г.г.</t>
  </si>
  <si>
    <t xml:space="preserve">Перечень многоквартирных домов, признанных аварийными и подлежащими сносу по муниципальному образованию город Рубцовск Алтайского края </t>
  </si>
  <si>
    <t>ул. Рихарда Зорге, 19</t>
  </si>
  <si>
    <t>ул. Рихарда Зорге, 23</t>
  </si>
  <si>
    <t>4кв.2014</t>
  </si>
  <si>
    <t>4кв.2015</t>
  </si>
  <si>
    <t>пр-д Кирпичного завода, 11</t>
  </si>
  <si>
    <t>пр-д Кирпичного завода,26</t>
  </si>
  <si>
    <t>пр-дКирпичного завода,26</t>
  </si>
  <si>
    <t>Планируемые показатели выполнения программы по переселению граждан из аварийного жилищного фонда</t>
  </si>
  <si>
    <t>в т. ч.:</t>
  </si>
  <si>
    <t>ул.Кндратюка, 3</t>
  </si>
  <si>
    <t>ул.Кндратюка, 13</t>
  </si>
  <si>
    <t>Дополнительные источники финансирования (бюджет города)</t>
  </si>
  <si>
    <t>Итого на 2015 год:</t>
  </si>
  <si>
    <t>4кв.2017</t>
  </si>
  <si>
    <t>С учетом средств фонда</t>
  </si>
  <si>
    <t>Итого на 2014 год</t>
  </si>
  <si>
    <t>Итого по городу Рубцовску на 2013-2016 годы</t>
  </si>
  <si>
    <t>ИТОГО ПО ГОРОДУ РУБЦОВСКУ на 2013-2016 гг</t>
  </si>
  <si>
    <t>ИТОГО на 2014 год</t>
  </si>
  <si>
    <t>Таблица №4</t>
  </si>
  <si>
    <t>Таблица №5</t>
  </si>
  <si>
    <t xml:space="preserve"> проезд Кирпичного завода д.11</t>
  </si>
  <si>
    <t>11</t>
  </si>
  <si>
    <t>30.12.2009</t>
  </si>
  <si>
    <t>IV.2016</t>
  </si>
  <si>
    <t>III.2017</t>
  </si>
  <si>
    <t xml:space="preserve"> тракт Рабочий д.13</t>
  </si>
  <si>
    <t>10</t>
  </si>
  <si>
    <t xml:space="preserve"> ул Кондратюка д.13</t>
  </si>
  <si>
    <t>14</t>
  </si>
  <si>
    <t>31.12.2009</t>
  </si>
  <si>
    <t xml:space="preserve"> ул Кондратюка д.3</t>
  </si>
  <si>
    <t>13</t>
  </si>
  <si>
    <t xml:space="preserve"> ул Путевая д.27</t>
  </si>
  <si>
    <t>6</t>
  </si>
  <si>
    <t xml:space="preserve"> ул Рихарда Зорге д.19</t>
  </si>
  <si>
    <t>7</t>
  </si>
  <si>
    <t xml:space="preserve"> ул Рихарда Зорге д.23</t>
  </si>
  <si>
    <t>9</t>
  </si>
  <si>
    <t xml:space="preserve"> ул Тракторная д.12</t>
  </si>
  <si>
    <t>1</t>
  </si>
  <si>
    <t xml:space="preserve"> ул Тракторная д.18</t>
  </si>
  <si>
    <t>2</t>
  </si>
  <si>
    <t xml:space="preserve"> ул Тракторная д.8</t>
  </si>
  <si>
    <t>3</t>
  </si>
  <si>
    <t xml:space="preserve"> ул Фестивальная д.20</t>
  </si>
  <si>
    <t>4</t>
  </si>
  <si>
    <t>Таблица №3</t>
  </si>
  <si>
    <t>в том числе</t>
  </si>
  <si>
    <t>выплата выкупной стоимости собственнику помещения</t>
  </si>
  <si>
    <t>».</t>
  </si>
</sst>
</file>

<file path=xl/styles.xml><?xml version="1.0" encoding="utf-8"?>
<styleSheet xmlns="http://schemas.openxmlformats.org/spreadsheetml/2006/main">
  <numFmts count="11">
    <numFmt numFmtId="164" formatCode="mm/yyyy"/>
    <numFmt numFmtId="165" formatCode="#,##0.00&quot;р.&quot;"/>
    <numFmt numFmtId="166" formatCode="#,##0.00_ ;\-#,##0.00\ "/>
    <numFmt numFmtId="167" formatCode="0.000"/>
    <numFmt numFmtId="168" formatCode="0.000000"/>
    <numFmt numFmtId="169" formatCode="###\ ###\ ###\ ##0"/>
    <numFmt numFmtId="170" formatCode="###\ ###\ ###\ ##0.00"/>
    <numFmt numFmtId="171" formatCode="#,##0.000"/>
    <numFmt numFmtId="172" formatCode="#######\ ###\ ###\ ##0.00"/>
    <numFmt numFmtId="173" formatCode="########\ ###\ ###\ ##0.00"/>
    <numFmt numFmtId="174" formatCode="##########\ ###\ ###\ ##0.00"/>
  </numFmts>
  <fonts count="20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9"/>
      <color indexed="8"/>
      <name val="Calibri"/>
      <family val="2"/>
      <charset val="204"/>
    </font>
    <font>
      <b/>
      <sz val="9"/>
      <color indexed="8"/>
      <name val="Times New Roman"/>
      <family val="1"/>
      <charset val="204"/>
    </font>
    <font>
      <b/>
      <sz val="9"/>
      <color indexed="8"/>
      <name val="Calibri"/>
      <family val="2"/>
      <charset val="204"/>
    </font>
    <font>
      <sz val="10"/>
      <color indexed="8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6">
    <xf numFmtId="0" fontId="0" fillId="0" borderId="0" xfId="0"/>
    <xf numFmtId="0" fontId="3" fillId="0" borderId="0" xfId="0" applyFont="1" applyAlignment="1">
      <alignment horizontal="justify"/>
    </xf>
    <xf numFmtId="0" fontId="4" fillId="2" borderId="1" xfId="0" applyFont="1" applyFill="1" applyBorder="1" applyAlignment="1">
      <alignment horizontal="center" textRotation="90" wrapText="1"/>
    </xf>
    <xf numFmtId="0" fontId="4" fillId="0" borderId="1" xfId="0" applyFont="1" applyBorder="1" applyAlignment="1">
      <alignment horizontal="center" textRotation="90" wrapText="1"/>
    </xf>
    <xf numFmtId="0" fontId="4" fillId="0" borderId="1" xfId="0" applyFont="1" applyBorder="1" applyAlignment="1">
      <alignment horizontal="center" wrapText="1"/>
    </xf>
    <xf numFmtId="0" fontId="1" fillId="0" borderId="0" xfId="0" applyFont="1" applyAlignment="1"/>
    <xf numFmtId="0" fontId="3" fillId="0" borderId="0" xfId="0" applyFont="1"/>
    <xf numFmtId="0" fontId="6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justify" wrapText="1"/>
    </xf>
    <xf numFmtId="0" fontId="7" fillId="0" borderId="1" xfId="0" applyFont="1" applyFill="1" applyBorder="1" applyAlignment="1">
      <alignment horizontal="center" vertical="center" wrapText="1"/>
    </xf>
    <xf numFmtId="2" fontId="0" fillId="0" borderId="0" xfId="0" applyNumberFormat="1" applyFill="1" applyAlignment="1">
      <alignment vertical="center"/>
    </xf>
    <xf numFmtId="165" fontId="0" fillId="0" borderId="0" xfId="0" applyNumberFormat="1" applyFill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ill="1"/>
    <xf numFmtId="2" fontId="9" fillId="0" borderId="0" xfId="0" applyNumberFormat="1" applyFont="1" applyFill="1" applyAlignment="1">
      <alignment vertical="center"/>
    </xf>
    <xf numFmtId="0" fontId="9" fillId="0" borderId="0" xfId="0" applyFont="1" applyFill="1"/>
    <xf numFmtId="0" fontId="4" fillId="0" borderId="1" xfId="0" applyFont="1" applyFill="1" applyBorder="1" applyAlignment="1">
      <alignment horizontal="center" wrapText="1"/>
    </xf>
    <xf numFmtId="0" fontId="3" fillId="0" borderId="0" xfId="0" applyFont="1" applyFill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" fillId="0" borderId="0" xfId="0" applyFont="1"/>
    <xf numFmtId="0" fontId="4" fillId="0" borderId="1" xfId="0" applyFont="1" applyBorder="1" applyAlignment="1">
      <alignment horizontal="justify" vertical="center"/>
    </xf>
    <xf numFmtId="0" fontId="1" fillId="0" borderId="0" xfId="0" applyFont="1" applyAlignment="1">
      <alignment horizontal="left"/>
    </xf>
    <xf numFmtId="0" fontId="2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left" vertical="center" wrapText="1"/>
    </xf>
    <xf numFmtId="0" fontId="3" fillId="0" borderId="0" xfId="0" applyFont="1" applyAlignment="1"/>
    <xf numFmtId="0" fontId="11" fillId="0" borderId="0" xfId="0" applyFont="1"/>
    <xf numFmtId="0" fontId="5" fillId="0" borderId="0" xfId="0" applyFont="1" applyAlignment="1">
      <alignment wrapText="1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1" fillId="0" borderId="2" xfId="0" applyFont="1" applyFill="1" applyBorder="1" applyAlignment="1">
      <alignment horizontal="center" wrapText="1"/>
    </xf>
    <xf numFmtId="0" fontId="12" fillId="0" borderId="1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vertical="center"/>
    </xf>
    <xf numFmtId="2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/>
    </xf>
    <xf numFmtId="4" fontId="12" fillId="0" borderId="1" xfId="0" applyNumberFormat="1" applyFont="1" applyFill="1" applyBorder="1" applyAlignment="1">
      <alignment horizontal="right" vertical="center" wrapText="1"/>
    </xf>
    <xf numFmtId="0" fontId="12" fillId="0" borderId="1" xfId="0" applyFont="1" applyFill="1" applyBorder="1" applyAlignment="1">
      <alignment horizontal="right" vertical="center" wrapText="1"/>
    </xf>
    <xf numFmtId="2" fontId="12" fillId="0" borderId="1" xfId="0" applyNumberFormat="1" applyFont="1" applyFill="1" applyBorder="1" applyAlignment="1">
      <alignment horizontal="right" vertical="center" wrapText="1"/>
    </xf>
    <xf numFmtId="0" fontId="13" fillId="0" borderId="1" xfId="0" applyFont="1" applyFill="1" applyBorder="1" applyAlignment="1">
      <alignment horizontal="right" vertical="center" wrapText="1"/>
    </xf>
    <xf numFmtId="4" fontId="13" fillId="0" borderId="1" xfId="0" applyNumberFormat="1" applyFont="1" applyFill="1" applyBorder="1" applyAlignment="1">
      <alignment horizontal="right" vertical="center" wrapText="1"/>
    </xf>
    <xf numFmtId="0" fontId="13" fillId="0" borderId="1" xfId="0" applyFont="1" applyFill="1" applyBorder="1" applyAlignment="1">
      <alignment horizontal="right" vertical="center"/>
    </xf>
    <xf numFmtId="4" fontId="13" fillId="0" borderId="1" xfId="0" applyNumberFormat="1" applyFont="1" applyFill="1" applyBorder="1" applyAlignment="1">
      <alignment horizontal="right" vertical="center"/>
    </xf>
    <xf numFmtId="0" fontId="0" fillId="0" borderId="0" xfId="0" applyBorder="1"/>
    <xf numFmtId="166" fontId="0" fillId="0" borderId="0" xfId="0" applyNumberFormat="1" applyFill="1" applyBorder="1" applyAlignment="1">
      <alignment vertical="center"/>
    </xf>
    <xf numFmtId="0" fontId="0" fillId="0" borderId="0" xfId="0" applyFill="1" applyBorder="1"/>
    <xf numFmtId="14" fontId="12" fillId="0" borderId="1" xfId="0" applyNumberFormat="1" applyFont="1" applyFill="1" applyBorder="1" applyAlignment="1">
      <alignment horizontal="right" vertical="center" wrapText="1"/>
    </xf>
    <xf numFmtId="164" fontId="12" fillId="0" borderId="1" xfId="0" applyNumberFormat="1" applyFont="1" applyFill="1" applyBorder="1" applyAlignment="1">
      <alignment horizontal="right" vertical="center"/>
    </xf>
    <xf numFmtId="166" fontId="14" fillId="0" borderId="0" xfId="0" applyNumberFormat="1" applyFont="1" applyFill="1" applyBorder="1" applyAlignment="1">
      <alignment horizontal="center" vertical="center" wrapText="1"/>
    </xf>
    <xf numFmtId="166" fontId="6" fillId="0" borderId="0" xfId="0" applyNumberFormat="1" applyFont="1" applyFill="1" applyBorder="1" applyAlignment="1">
      <alignment vertical="center"/>
    </xf>
    <xf numFmtId="4" fontId="6" fillId="0" borderId="0" xfId="0" applyNumberFormat="1" applyFont="1" applyFill="1" applyAlignment="1">
      <alignment vertical="center"/>
    </xf>
    <xf numFmtId="167" fontId="3" fillId="0" borderId="0" xfId="0" applyNumberFormat="1" applyFont="1"/>
    <xf numFmtId="165" fontId="0" fillId="0" borderId="0" xfId="0" applyNumberFormat="1"/>
    <xf numFmtId="4" fontId="0" fillId="0" borderId="0" xfId="0" applyNumberFormat="1" applyFill="1"/>
    <xf numFmtId="168" fontId="3" fillId="0" borderId="0" xfId="0" applyNumberFormat="1" applyFont="1"/>
    <xf numFmtId="4" fontId="13" fillId="0" borderId="0" xfId="0" applyNumberFormat="1" applyFont="1" applyFill="1" applyBorder="1" applyAlignment="1">
      <alignment horizontal="right" vertical="center" wrapText="1"/>
    </xf>
    <xf numFmtId="165" fontId="9" fillId="0" borderId="0" xfId="0" applyNumberFormat="1" applyFont="1" applyFill="1" applyAlignment="1">
      <alignment vertical="center"/>
    </xf>
    <xf numFmtId="4" fontId="13" fillId="0" borderId="0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textRotation="90" wrapText="1"/>
    </xf>
    <xf numFmtId="0" fontId="8" fillId="0" borderId="1" xfId="0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2" fillId="0" borderId="1" xfId="0" quotePrefix="1" applyFont="1" applyFill="1" applyBorder="1" applyAlignment="1">
      <alignment horizontal="left" vertical="center" wrapText="1"/>
    </xf>
    <xf numFmtId="169" fontId="12" fillId="0" borderId="1" xfId="0" applyNumberFormat="1" applyFont="1" applyFill="1" applyBorder="1" applyAlignment="1">
      <alignment horizontal="center" vertical="center" wrapText="1"/>
    </xf>
    <xf numFmtId="170" fontId="12" fillId="0" borderId="1" xfId="0" applyNumberFormat="1" applyFont="1" applyFill="1" applyBorder="1" applyAlignment="1">
      <alignment horizontal="center" vertical="center" wrapText="1"/>
    </xf>
    <xf numFmtId="1" fontId="12" fillId="0" borderId="1" xfId="0" applyNumberFormat="1" applyFont="1" applyFill="1" applyBorder="1" applyAlignment="1">
      <alignment horizontal="center" vertical="center" wrapText="1"/>
    </xf>
    <xf numFmtId="170" fontId="12" fillId="0" borderId="1" xfId="0" applyNumberFormat="1" applyFont="1" applyFill="1" applyBorder="1" applyAlignment="1">
      <alignment horizontal="right" vertical="center" wrapText="1"/>
    </xf>
    <xf numFmtId="4" fontId="0" fillId="0" borderId="0" xfId="0" applyNumberFormat="1" applyFill="1" applyAlignment="1">
      <alignment vertical="center"/>
    </xf>
    <xf numFmtId="171" fontId="9" fillId="0" borderId="0" xfId="0" applyNumberFormat="1" applyFont="1" applyFill="1" applyAlignment="1">
      <alignment vertical="center"/>
    </xf>
    <xf numFmtId="170" fontId="12" fillId="0" borderId="4" xfId="0" applyNumberFormat="1" applyFont="1" applyFill="1" applyBorder="1" applyAlignment="1">
      <alignment horizontal="right" vertical="center" wrapText="1"/>
    </xf>
    <xf numFmtId="4" fontId="3" fillId="0" borderId="1" xfId="0" applyNumberFormat="1" applyFont="1" applyFill="1" applyBorder="1" applyAlignment="1">
      <alignment vertical="center"/>
    </xf>
    <xf numFmtId="4" fontId="8" fillId="0" borderId="1" xfId="0" applyNumberFormat="1" applyFont="1" applyFill="1" applyBorder="1" applyAlignment="1">
      <alignment vertical="center"/>
    </xf>
    <xf numFmtId="4" fontId="12" fillId="0" borderId="1" xfId="0" applyNumberFormat="1" applyFont="1" applyFill="1" applyBorder="1" applyAlignment="1">
      <alignment horizontal="right" vertical="center"/>
    </xf>
    <xf numFmtId="172" fontId="12" fillId="0" borderId="1" xfId="0" applyNumberFormat="1" applyFont="1" applyFill="1" applyBorder="1" applyAlignment="1">
      <alignment horizontal="right" vertical="center" wrapText="1"/>
    </xf>
    <xf numFmtId="172" fontId="13" fillId="0" borderId="1" xfId="0" applyNumberFormat="1" applyFont="1" applyFill="1" applyBorder="1" applyAlignment="1">
      <alignment horizontal="right" vertical="center"/>
    </xf>
    <xf numFmtId="173" fontId="12" fillId="0" borderId="1" xfId="0" applyNumberFormat="1" applyFont="1" applyFill="1" applyBorder="1" applyAlignment="1">
      <alignment horizontal="right" vertical="center" wrapText="1"/>
    </xf>
    <xf numFmtId="174" fontId="12" fillId="0" borderId="1" xfId="0" applyNumberFormat="1" applyFont="1" applyFill="1" applyBorder="1" applyAlignment="1">
      <alignment horizontal="right" vertical="center" wrapText="1"/>
    </xf>
    <xf numFmtId="170" fontId="12" fillId="0" borderId="0" xfId="0" applyNumberFormat="1" applyFont="1" applyFill="1" applyBorder="1" applyAlignment="1">
      <alignment horizontal="right" vertical="center" wrapText="1"/>
    </xf>
    <xf numFmtId="2" fontId="3" fillId="0" borderId="0" xfId="0" applyNumberFormat="1" applyFont="1" applyBorder="1"/>
    <xf numFmtId="0" fontId="3" fillId="0" borderId="0" xfId="0" applyFont="1" applyBorder="1"/>
    <xf numFmtId="2" fontId="3" fillId="0" borderId="0" xfId="0" applyNumberFormat="1" applyFont="1" applyFill="1" applyBorder="1"/>
    <xf numFmtId="0" fontId="3" fillId="0" borderId="0" xfId="0" applyFont="1" applyFill="1" applyBorder="1"/>
    <xf numFmtId="4" fontId="3" fillId="0" borderId="0" xfId="0" applyNumberFormat="1" applyFont="1"/>
    <xf numFmtId="4" fontId="12" fillId="0" borderId="0" xfId="0" applyNumberFormat="1" applyFont="1" applyFill="1" applyBorder="1" applyAlignment="1">
      <alignment horizontal="right" vertical="center"/>
    </xf>
    <xf numFmtId="167" fontId="1" fillId="0" borderId="0" xfId="0" applyNumberFormat="1" applyFont="1" applyBorder="1"/>
    <xf numFmtId="4" fontId="3" fillId="0" borderId="0" xfId="0" applyNumberFormat="1" applyFont="1" applyBorder="1"/>
    <xf numFmtId="4" fontId="2" fillId="0" borderId="0" xfId="0" applyNumberFormat="1" applyFont="1" applyFill="1"/>
    <xf numFmtId="172" fontId="12" fillId="0" borderId="0" xfId="0" applyNumberFormat="1" applyFont="1" applyFill="1" applyBorder="1" applyAlignment="1">
      <alignment horizontal="right" vertical="center" wrapText="1"/>
    </xf>
    <xf numFmtId="0" fontId="4" fillId="0" borderId="1" xfId="0" applyFont="1" applyBorder="1" applyAlignment="1">
      <alignment wrapText="1"/>
    </xf>
    <xf numFmtId="0" fontId="15" fillId="0" borderId="0" xfId="0" applyFont="1" applyAlignment="1">
      <alignment horizontal="justify"/>
    </xf>
    <xf numFmtId="0" fontId="15" fillId="0" borderId="0" xfId="0" applyFont="1"/>
    <xf numFmtId="0" fontId="15" fillId="0" borderId="0" xfId="0" applyFont="1" applyAlignment="1"/>
    <xf numFmtId="0" fontId="15" fillId="0" borderId="0" xfId="0" applyFont="1" applyAlignment="1">
      <alignment horizontal="left"/>
    </xf>
    <xf numFmtId="0" fontId="16" fillId="0" borderId="0" xfId="0" applyFont="1"/>
    <xf numFmtId="0" fontId="15" fillId="0" borderId="0" xfId="0" applyFont="1" applyFill="1"/>
    <xf numFmtId="0" fontId="15" fillId="0" borderId="0" xfId="0" applyFont="1" applyBorder="1" applyAlignment="1">
      <alignment horizontal="center" wrapText="1"/>
    </xf>
    <xf numFmtId="0" fontId="15" fillId="0" borderId="1" xfId="0" applyFont="1" applyBorder="1" applyAlignment="1">
      <alignment horizontal="center" wrapText="1"/>
    </xf>
    <xf numFmtId="0" fontId="15" fillId="0" borderId="1" xfId="0" applyFont="1" applyBorder="1" applyAlignment="1">
      <alignment horizontal="center" textRotation="90"/>
    </xf>
    <xf numFmtId="0" fontId="16" fillId="0" borderId="0" xfId="0" applyFont="1" applyAlignment="1">
      <alignment vertical="center"/>
    </xf>
    <xf numFmtId="0" fontId="15" fillId="0" borderId="1" xfId="0" applyFont="1" applyBorder="1" applyAlignment="1">
      <alignment horizontal="justify" wrapText="1"/>
    </xf>
    <xf numFmtId="0" fontId="15" fillId="0" borderId="1" xfId="0" applyFont="1" applyBorder="1" applyAlignment="1">
      <alignment horizontal="center" vertical="top" wrapText="1"/>
    </xf>
    <xf numFmtId="0" fontId="17" fillId="0" borderId="1" xfId="0" applyFont="1" applyBorder="1" applyAlignment="1">
      <alignment horizontal="center" wrapText="1"/>
    </xf>
    <xf numFmtId="0" fontId="15" fillId="0" borderId="1" xfId="0" applyFont="1" applyFill="1" applyBorder="1" applyAlignment="1">
      <alignment vertical="center" wrapText="1"/>
    </xf>
    <xf numFmtId="0" fontId="15" fillId="0" borderId="1" xfId="0" applyFont="1" applyBorder="1" applyAlignment="1">
      <alignment horizontal="right" wrapText="1"/>
    </xf>
    <xf numFmtId="2" fontId="15" fillId="0" borderId="1" xfId="0" applyNumberFormat="1" applyFont="1" applyBorder="1" applyAlignment="1">
      <alignment horizontal="right" wrapText="1"/>
    </xf>
    <xf numFmtId="4" fontId="15" fillId="0" borderId="1" xfId="0" applyNumberFormat="1" applyFont="1" applyBorder="1" applyAlignment="1">
      <alignment horizontal="right" wrapText="1"/>
    </xf>
    <xf numFmtId="0" fontId="15" fillId="0" borderId="1" xfId="0" applyFont="1" applyBorder="1" applyAlignment="1">
      <alignment horizontal="right" vertical="top" wrapText="1"/>
    </xf>
    <xf numFmtId="0" fontId="15" fillId="0" borderId="1" xfId="0" applyFont="1" applyFill="1" applyBorder="1" applyAlignment="1">
      <alignment vertical="center"/>
    </xf>
    <xf numFmtId="0" fontId="15" fillId="0" borderId="1" xfId="0" applyFont="1" applyFill="1" applyBorder="1" applyAlignment="1">
      <alignment horizontal="left" vertical="center"/>
    </xf>
    <xf numFmtId="0" fontId="17" fillId="0" borderId="1" xfId="0" applyFont="1" applyBorder="1" applyAlignment="1">
      <alignment horizontal="right" vertical="center"/>
    </xf>
    <xf numFmtId="0" fontId="17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18" fillId="0" borderId="0" xfId="0" applyFont="1" applyAlignment="1">
      <alignment vertical="center"/>
    </xf>
    <xf numFmtId="0" fontId="17" fillId="0" borderId="1" xfId="0" applyFont="1" applyBorder="1" applyAlignment="1">
      <alignment horizontal="right" wrapText="1"/>
    </xf>
    <xf numFmtId="2" fontId="17" fillId="0" borderId="1" xfId="0" applyNumberFormat="1" applyFont="1" applyBorder="1" applyAlignment="1">
      <alignment horizontal="right" wrapText="1"/>
    </xf>
    <xf numFmtId="4" fontId="17" fillId="0" borderId="1" xfId="0" applyNumberFormat="1" applyFont="1" applyBorder="1" applyAlignment="1">
      <alignment horizontal="right" wrapText="1"/>
    </xf>
    <xf numFmtId="0" fontId="18" fillId="0" borderId="0" xfId="0" applyFont="1"/>
    <xf numFmtId="0" fontId="15" fillId="3" borderId="1" xfId="0" applyFont="1" applyFill="1" applyBorder="1" applyAlignment="1">
      <alignment horizontal="center" wrapText="1"/>
    </xf>
    <xf numFmtId="0" fontId="15" fillId="3" borderId="1" xfId="0" applyFont="1" applyFill="1" applyBorder="1" applyAlignment="1">
      <alignment horizontal="left" vertical="center"/>
    </xf>
    <xf numFmtId="2" fontId="15" fillId="3" borderId="1" xfId="0" applyNumberFormat="1" applyFont="1" applyFill="1" applyBorder="1" applyAlignment="1">
      <alignment horizontal="right" wrapText="1"/>
    </xf>
    <xf numFmtId="0" fontId="15" fillId="3" borderId="1" xfId="0" applyFont="1" applyFill="1" applyBorder="1" applyAlignment="1">
      <alignment horizontal="right" wrapText="1"/>
    </xf>
    <xf numFmtId="4" fontId="15" fillId="3" borderId="1" xfId="0" applyNumberFormat="1" applyFont="1" applyFill="1" applyBorder="1" applyAlignment="1">
      <alignment horizontal="right" wrapText="1"/>
    </xf>
    <xf numFmtId="0" fontId="15" fillId="3" borderId="1" xfId="0" applyFont="1" applyFill="1" applyBorder="1" applyAlignment="1">
      <alignment horizontal="right" vertical="top" wrapText="1"/>
    </xf>
    <xf numFmtId="0" fontId="18" fillId="3" borderId="0" xfId="0" applyFont="1" applyFill="1" applyAlignment="1">
      <alignment vertical="center"/>
    </xf>
    <xf numFmtId="4" fontId="17" fillId="0" borderId="1" xfId="0" applyNumberFormat="1" applyFont="1" applyBorder="1" applyAlignment="1">
      <alignment horizontal="right" vertical="center"/>
    </xf>
    <xf numFmtId="0" fontId="15" fillId="0" borderId="1" xfId="0" applyFont="1" applyFill="1" applyBorder="1" applyAlignment="1">
      <alignment horizontal="right" wrapText="1"/>
    </xf>
    <xf numFmtId="2" fontId="17" fillId="0" borderId="1" xfId="0" applyNumberFormat="1" applyFont="1" applyFill="1" applyBorder="1" applyAlignment="1">
      <alignment horizontal="right" wrapText="1"/>
    </xf>
    <xf numFmtId="2" fontId="17" fillId="0" borderId="1" xfId="0" applyNumberFormat="1" applyFont="1" applyBorder="1" applyAlignment="1">
      <alignment horizontal="right" vertical="center"/>
    </xf>
    <xf numFmtId="0" fontId="15" fillId="0" borderId="5" xfId="0" applyFont="1" applyBorder="1" applyAlignment="1"/>
    <xf numFmtId="0" fontId="15" fillId="0" borderId="0" xfId="0" applyFont="1" applyBorder="1" applyAlignment="1"/>
    <xf numFmtId="0" fontId="19" fillId="0" borderId="0" xfId="0" applyFont="1" applyAlignment="1">
      <alignment horizontal="justify" wrapText="1"/>
    </xf>
    <xf numFmtId="0" fontId="4" fillId="0" borderId="1" xfId="0" applyFont="1" applyBorder="1" applyAlignment="1">
      <alignment horizontal="center" textRotation="90" wrapText="1"/>
    </xf>
    <xf numFmtId="0" fontId="8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13" fillId="0" borderId="6" xfId="0" applyFont="1" applyFill="1" applyBorder="1" applyAlignment="1">
      <alignment horizontal="left" vertical="center" wrapText="1"/>
    </xf>
    <xf numFmtId="0" fontId="13" fillId="0" borderId="3" xfId="0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right"/>
    </xf>
    <xf numFmtId="0" fontId="5" fillId="0" borderId="0" xfId="0" applyFont="1" applyBorder="1" applyAlignment="1">
      <alignment horizontal="center" wrapText="1"/>
    </xf>
    <xf numFmtId="0" fontId="3" fillId="0" borderId="0" xfId="0" applyFont="1" applyAlignment="1">
      <alignment horizontal="left"/>
    </xf>
    <xf numFmtId="0" fontId="4" fillId="0" borderId="1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2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textRotation="90" wrapText="1"/>
    </xf>
    <xf numFmtId="2" fontId="2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textRotation="90"/>
    </xf>
    <xf numFmtId="0" fontId="4" fillId="0" borderId="1" xfId="0" applyFont="1" applyFill="1" applyBorder="1" applyAlignment="1">
      <alignment horizontal="center" textRotation="90" wrapText="1"/>
    </xf>
    <xf numFmtId="0" fontId="15" fillId="0" borderId="1" xfId="0" applyFont="1" applyBorder="1" applyAlignment="1">
      <alignment horizontal="center" textRotation="90" wrapText="1"/>
    </xf>
    <xf numFmtId="0" fontId="15" fillId="0" borderId="1" xfId="0" applyFont="1" applyBorder="1" applyAlignment="1">
      <alignment horizontal="center" textRotation="90"/>
    </xf>
    <xf numFmtId="0" fontId="15" fillId="0" borderId="6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wrapText="1"/>
    </xf>
    <xf numFmtId="0" fontId="15" fillId="0" borderId="1" xfId="0" applyFont="1" applyBorder="1" applyAlignment="1">
      <alignment horizontal="center" wrapText="1"/>
    </xf>
    <xf numFmtId="0" fontId="15" fillId="0" borderId="1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textRotation="90" wrapText="1"/>
    </xf>
    <xf numFmtId="0" fontId="15" fillId="0" borderId="8" xfId="0" applyFont="1" applyBorder="1" applyAlignment="1">
      <alignment horizontal="center" textRotation="90" wrapText="1"/>
    </xf>
    <xf numFmtId="0" fontId="17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left" vertical="center" wrapText="1"/>
    </xf>
    <xf numFmtId="0" fontId="17" fillId="0" borderId="3" xfId="0" applyFont="1" applyFill="1" applyBorder="1" applyAlignment="1">
      <alignment horizontal="left" vertical="center" wrapText="1"/>
    </xf>
    <xf numFmtId="0" fontId="15" fillId="0" borderId="0" xfId="0" applyFont="1" applyAlignment="1">
      <alignment horizontal="left"/>
    </xf>
    <xf numFmtId="0" fontId="17" fillId="0" borderId="0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5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72"/>
  <sheetViews>
    <sheetView zoomScale="85" zoomScaleNormal="85" zoomScaleSheetLayoutView="85" workbookViewId="0">
      <selection activeCell="O48" sqref="O48"/>
    </sheetView>
  </sheetViews>
  <sheetFormatPr defaultRowHeight="15"/>
  <cols>
    <col min="1" max="1" width="3.42578125" style="6" customWidth="1"/>
    <col min="2" max="2" width="18.85546875" style="6" customWidth="1"/>
    <col min="3" max="3" width="3.5703125" style="6" customWidth="1"/>
    <col min="4" max="4" width="10.28515625" style="6" bestFit="1" customWidth="1"/>
    <col min="5" max="5" width="8.5703125" style="6" customWidth="1"/>
    <col min="6" max="6" width="8.140625" style="6" customWidth="1"/>
    <col min="7" max="8" width="4.28515625" style="6" customWidth="1"/>
    <col min="9" max="9" width="8.7109375" style="19" customWidth="1"/>
    <col min="10" max="10" width="4" style="6" customWidth="1"/>
    <col min="11" max="11" width="4.5703125" style="6" customWidth="1"/>
    <col min="12" max="12" width="4.140625" style="6" customWidth="1"/>
    <col min="13" max="13" width="8.42578125" style="6" customWidth="1"/>
    <col min="14" max="14" width="8.85546875" style="6" customWidth="1"/>
    <col min="15" max="15" width="7.85546875" style="6" customWidth="1"/>
    <col min="16" max="16" width="15.7109375" style="6" hidden="1" customWidth="1"/>
    <col min="17" max="17" width="15.7109375" style="6" customWidth="1"/>
    <col min="18" max="18" width="13.7109375" style="6" customWidth="1"/>
    <col min="19" max="19" width="14.5703125" style="6" customWidth="1"/>
    <col min="20" max="20" width="13.140625" style="6" customWidth="1"/>
    <col min="21" max="21" width="13" style="6" customWidth="1"/>
    <col min="22" max="22" width="12" hidden="1" customWidth="1"/>
    <col min="23" max="23" width="21.85546875" customWidth="1"/>
    <col min="24" max="24" width="15" customWidth="1"/>
    <col min="25" max="25" width="16" customWidth="1"/>
  </cols>
  <sheetData>
    <row r="1" spans="1:25" s="30" customFormat="1">
      <c r="A1" s="6"/>
      <c r="B1" s="6"/>
      <c r="C1" s="6"/>
      <c r="D1" s="6"/>
      <c r="E1" s="6"/>
      <c r="F1" s="6"/>
      <c r="G1" s="6"/>
      <c r="H1" s="6"/>
      <c r="I1" s="19"/>
      <c r="J1" s="6"/>
      <c r="K1" s="6"/>
      <c r="L1" s="6"/>
      <c r="M1" s="29"/>
      <c r="N1" s="29"/>
      <c r="O1" s="29"/>
      <c r="P1" s="29"/>
      <c r="Q1" s="29"/>
      <c r="S1" s="144" t="s">
        <v>125</v>
      </c>
      <c r="T1" s="144"/>
      <c r="U1" s="144"/>
    </row>
    <row r="2" spans="1:25" s="30" customFormat="1">
      <c r="A2" s="6"/>
      <c r="B2" s="6"/>
      <c r="C2" s="6"/>
      <c r="D2" s="6"/>
      <c r="E2" s="6"/>
      <c r="F2" s="6"/>
      <c r="G2" s="6"/>
      <c r="H2" s="6"/>
      <c r="I2" s="19"/>
      <c r="J2" s="6"/>
      <c r="K2" s="6"/>
      <c r="L2" s="6"/>
      <c r="M2" s="29"/>
      <c r="N2" s="29"/>
      <c r="O2" s="29"/>
      <c r="P2" s="29"/>
      <c r="Q2" s="29"/>
      <c r="S2" s="144"/>
      <c r="T2" s="144"/>
      <c r="U2" s="29"/>
    </row>
    <row r="3" spans="1:25" s="30" customFormat="1" hidden="1">
      <c r="A3" s="6"/>
      <c r="B3" s="6"/>
      <c r="C3" s="6"/>
      <c r="D3" s="6"/>
      <c r="E3" s="6"/>
      <c r="F3" s="6"/>
      <c r="G3" s="6"/>
      <c r="H3" s="6"/>
      <c r="I3" s="19"/>
      <c r="J3" s="6"/>
      <c r="K3" s="6"/>
      <c r="L3" s="6"/>
      <c r="M3" s="29"/>
      <c r="N3" s="29"/>
      <c r="O3" s="29"/>
      <c r="P3" s="29"/>
      <c r="Q3" s="29"/>
      <c r="R3" s="146"/>
      <c r="S3" s="146"/>
      <c r="T3" s="146"/>
      <c r="U3" s="146"/>
    </row>
    <row r="4" spans="1:25" s="30" customFormat="1" hidden="1">
      <c r="A4" s="6"/>
      <c r="B4" s="6"/>
      <c r="C4" s="6"/>
      <c r="D4" s="6"/>
      <c r="E4" s="6"/>
      <c r="F4" s="6"/>
      <c r="G4" s="6"/>
      <c r="H4" s="6"/>
      <c r="I4" s="19"/>
      <c r="J4" s="6"/>
      <c r="K4" s="6"/>
      <c r="L4" s="6"/>
      <c r="M4" s="29"/>
      <c r="N4" s="29"/>
      <c r="O4" s="29"/>
      <c r="P4" s="29"/>
      <c r="Q4" s="29"/>
      <c r="R4" s="146"/>
      <c r="S4" s="146"/>
      <c r="T4" s="146"/>
      <c r="U4" s="146"/>
    </row>
    <row r="5" spans="1:25" s="30" customFormat="1" hidden="1">
      <c r="A5" s="6"/>
      <c r="B5" s="6"/>
      <c r="C5" s="6"/>
      <c r="D5" s="6"/>
      <c r="E5" s="6"/>
      <c r="F5" s="6"/>
      <c r="G5" s="6"/>
      <c r="H5" s="6"/>
      <c r="I5" s="19"/>
      <c r="J5" s="6"/>
      <c r="K5" s="6"/>
      <c r="L5" s="6"/>
      <c r="M5" s="6"/>
      <c r="N5" s="6"/>
      <c r="O5" s="6"/>
      <c r="P5" s="6"/>
      <c r="Q5" s="6"/>
      <c r="R5" s="146"/>
      <c r="S5" s="146"/>
      <c r="T5" s="146"/>
      <c r="U5" s="146"/>
    </row>
    <row r="6" spans="1:25" hidden="1"/>
    <row r="7" spans="1:25" s="7" customFormat="1" ht="18" customHeight="1">
      <c r="A7" s="145" t="s">
        <v>77</v>
      </c>
      <c r="B7" s="145"/>
      <c r="C7" s="145"/>
      <c r="D7" s="145"/>
      <c r="E7" s="145"/>
      <c r="F7" s="145"/>
      <c r="G7" s="145"/>
      <c r="H7" s="145"/>
      <c r="I7" s="145"/>
      <c r="J7" s="145"/>
      <c r="K7" s="145"/>
      <c r="L7" s="145"/>
      <c r="M7" s="145"/>
      <c r="N7" s="145"/>
      <c r="O7" s="145"/>
      <c r="P7" s="145"/>
      <c r="Q7" s="145"/>
      <c r="R7" s="145"/>
      <c r="S7" s="145"/>
      <c r="T7" s="145"/>
      <c r="U7" s="145"/>
    </row>
    <row r="8" spans="1:25" ht="12" customHeight="1">
      <c r="A8" s="27"/>
      <c r="B8" s="27"/>
      <c r="C8" s="27"/>
      <c r="D8" s="27"/>
      <c r="E8" s="27"/>
      <c r="F8" s="27"/>
      <c r="G8" s="27"/>
      <c r="H8" s="27"/>
      <c r="I8" s="63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</row>
    <row r="9" spans="1:25" ht="56.25" customHeight="1">
      <c r="A9" s="147" t="s">
        <v>0</v>
      </c>
      <c r="B9" s="147" t="s">
        <v>1</v>
      </c>
      <c r="C9" s="147" t="s">
        <v>2</v>
      </c>
      <c r="D9" s="147"/>
      <c r="E9" s="137" t="s">
        <v>3</v>
      </c>
      <c r="F9" s="137" t="s">
        <v>68</v>
      </c>
      <c r="G9" s="137" t="s">
        <v>4</v>
      </c>
      <c r="H9" s="137" t="s">
        <v>5</v>
      </c>
      <c r="I9" s="154" t="s">
        <v>6</v>
      </c>
      <c r="J9" s="147" t="s">
        <v>7</v>
      </c>
      <c r="K9" s="147"/>
      <c r="L9" s="147"/>
      <c r="M9" s="147" t="s">
        <v>8</v>
      </c>
      <c r="N9" s="147"/>
      <c r="O9" s="147"/>
      <c r="P9" s="147" t="s">
        <v>9</v>
      </c>
      <c r="Q9" s="147"/>
      <c r="R9" s="147"/>
      <c r="S9" s="147"/>
      <c r="T9" s="147"/>
      <c r="U9" s="147"/>
    </row>
    <row r="10" spans="1:25" ht="17.25" customHeight="1">
      <c r="A10" s="147"/>
      <c r="B10" s="147"/>
      <c r="C10" s="147"/>
      <c r="D10" s="147"/>
      <c r="E10" s="137"/>
      <c r="F10" s="137"/>
      <c r="G10" s="137"/>
      <c r="H10" s="137"/>
      <c r="I10" s="154"/>
      <c r="J10" s="151" t="s">
        <v>10</v>
      </c>
      <c r="K10" s="150" t="s">
        <v>86</v>
      </c>
      <c r="L10" s="150"/>
      <c r="M10" s="151" t="s">
        <v>10</v>
      </c>
      <c r="N10" s="150" t="s">
        <v>11</v>
      </c>
      <c r="O10" s="150"/>
      <c r="P10" s="137" t="s">
        <v>12</v>
      </c>
      <c r="Q10" s="94"/>
      <c r="R10" s="148" t="s">
        <v>126</v>
      </c>
      <c r="S10" s="148"/>
      <c r="T10" s="149"/>
      <c r="U10" s="94"/>
    </row>
    <row r="11" spans="1:25" ht="137.25">
      <c r="A11" s="147"/>
      <c r="B11" s="147"/>
      <c r="C11" s="153" t="s">
        <v>13</v>
      </c>
      <c r="D11" s="153" t="s">
        <v>14</v>
      </c>
      <c r="E11" s="137"/>
      <c r="F11" s="137"/>
      <c r="G11" s="137"/>
      <c r="H11" s="137"/>
      <c r="I11" s="154"/>
      <c r="J11" s="151"/>
      <c r="K11" s="2" t="s">
        <v>15</v>
      </c>
      <c r="L11" s="3" t="s">
        <v>16</v>
      </c>
      <c r="M11" s="151"/>
      <c r="N11" s="2" t="s">
        <v>15</v>
      </c>
      <c r="O11" s="3" t="s">
        <v>16</v>
      </c>
      <c r="P11" s="137"/>
      <c r="Q11" s="3"/>
      <c r="R11" s="3" t="s">
        <v>17</v>
      </c>
      <c r="S11" s="3" t="s">
        <v>18</v>
      </c>
      <c r="T11" s="3" t="s">
        <v>19</v>
      </c>
      <c r="U11" s="64" t="s">
        <v>89</v>
      </c>
    </row>
    <row r="12" spans="1:25" ht="15.75" customHeight="1">
      <c r="A12" s="147"/>
      <c r="B12" s="147"/>
      <c r="C12" s="153"/>
      <c r="D12" s="153"/>
      <c r="E12" s="137"/>
      <c r="F12" s="137"/>
      <c r="G12" s="4" t="s">
        <v>20</v>
      </c>
      <c r="H12" s="4" t="s">
        <v>20</v>
      </c>
      <c r="I12" s="18" t="s">
        <v>21</v>
      </c>
      <c r="J12" s="4" t="s">
        <v>22</v>
      </c>
      <c r="K12" s="4" t="s">
        <v>22</v>
      </c>
      <c r="L12" s="4" t="s">
        <v>22</v>
      </c>
      <c r="M12" s="4" t="s">
        <v>21</v>
      </c>
      <c r="N12" s="4" t="s">
        <v>21</v>
      </c>
      <c r="O12" s="4" t="s">
        <v>21</v>
      </c>
      <c r="P12" s="4" t="s">
        <v>23</v>
      </c>
      <c r="Q12" s="4"/>
      <c r="R12" s="4" t="s">
        <v>23</v>
      </c>
      <c r="S12" s="4" t="s">
        <v>23</v>
      </c>
      <c r="T12" s="4" t="s">
        <v>23</v>
      </c>
      <c r="U12" s="4" t="s">
        <v>23</v>
      </c>
      <c r="W12" s="34"/>
    </row>
    <row r="13" spans="1:25" ht="16.5" customHeight="1">
      <c r="A13" s="4">
        <v>1</v>
      </c>
      <c r="B13" s="4">
        <v>2</v>
      </c>
      <c r="C13" s="4">
        <v>3</v>
      </c>
      <c r="D13" s="4">
        <v>4</v>
      </c>
      <c r="E13" s="4">
        <v>5</v>
      </c>
      <c r="F13" s="4">
        <v>6</v>
      </c>
      <c r="G13" s="4">
        <v>7</v>
      </c>
      <c r="H13" s="4">
        <v>8</v>
      </c>
      <c r="I13" s="18">
        <v>9</v>
      </c>
      <c r="J13" s="4">
        <v>10</v>
      </c>
      <c r="K13" s="4">
        <v>11</v>
      </c>
      <c r="L13" s="4">
        <v>12</v>
      </c>
      <c r="M13" s="4">
        <v>13</v>
      </c>
      <c r="N13" s="4">
        <v>14</v>
      </c>
      <c r="O13" s="4">
        <v>15</v>
      </c>
      <c r="P13" s="4">
        <v>16</v>
      </c>
      <c r="Q13" s="4"/>
      <c r="R13" s="4">
        <v>17</v>
      </c>
      <c r="S13" s="4">
        <v>18</v>
      </c>
      <c r="T13" s="4">
        <v>19</v>
      </c>
      <c r="U13" s="4">
        <v>20</v>
      </c>
    </row>
    <row r="14" spans="1:25" ht="16.5" customHeight="1">
      <c r="A14" s="152" t="s">
        <v>69</v>
      </c>
      <c r="B14" s="152"/>
      <c r="C14" s="152"/>
      <c r="D14" s="152"/>
      <c r="E14" s="152"/>
      <c r="F14" s="152"/>
      <c r="G14" s="152"/>
      <c r="H14" s="152"/>
      <c r="I14" s="152"/>
      <c r="J14" s="152"/>
      <c r="K14" s="152"/>
      <c r="L14" s="152"/>
      <c r="M14" s="152"/>
      <c r="N14" s="152"/>
      <c r="O14" s="152"/>
      <c r="P14" s="152"/>
      <c r="Q14" s="152"/>
      <c r="R14" s="152"/>
      <c r="S14" s="152"/>
      <c r="T14" s="152"/>
      <c r="U14" s="152"/>
      <c r="W14" s="47"/>
      <c r="X14" s="47"/>
    </row>
    <row r="15" spans="1:25" s="14" customFormat="1" ht="16.5" customHeight="1">
      <c r="A15" s="11">
        <v>1</v>
      </c>
      <c r="B15" s="35" t="s">
        <v>24</v>
      </c>
      <c r="C15" s="41">
        <v>19</v>
      </c>
      <c r="D15" s="50">
        <v>40177</v>
      </c>
      <c r="E15" s="51" t="s">
        <v>80</v>
      </c>
      <c r="F15" s="51" t="s">
        <v>81</v>
      </c>
      <c r="G15" s="41">
        <v>15</v>
      </c>
      <c r="H15" s="41">
        <f t="shared" ref="H15:H20" si="0">G15</f>
        <v>15</v>
      </c>
      <c r="I15" s="41">
        <v>504.31</v>
      </c>
      <c r="J15" s="41">
        <f t="shared" ref="J15:J20" si="1">K15+L15</f>
        <v>7</v>
      </c>
      <c r="K15" s="41">
        <v>1</v>
      </c>
      <c r="L15" s="41">
        <v>6</v>
      </c>
      <c r="M15" s="41">
        <f t="shared" ref="M15:M26" si="2">N15+O15</f>
        <v>188.04000000000002</v>
      </c>
      <c r="N15" s="41">
        <v>26.8</v>
      </c>
      <c r="O15" s="36">
        <v>161.24</v>
      </c>
      <c r="P15" s="40">
        <f>R15+S15+T15+U15</f>
        <v>5902021.5</v>
      </c>
      <c r="Q15" s="40">
        <f>P15-U15</f>
        <v>5556582</v>
      </c>
      <c r="R15" s="40">
        <v>4200776</v>
      </c>
      <c r="S15" s="40">
        <v>677903</v>
      </c>
      <c r="T15" s="40">
        <v>677903</v>
      </c>
      <c r="U15" s="40">
        <v>345439.5</v>
      </c>
      <c r="V15" s="12">
        <f t="shared" ref="V15:V26" si="3">P15-R15-S15-T15</f>
        <v>345439.5</v>
      </c>
      <c r="W15" s="52"/>
      <c r="X15" s="53"/>
      <c r="Y15" s="54"/>
    </row>
    <row r="16" spans="1:25" s="14" customFormat="1" ht="16.5" customHeight="1">
      <c r="A16" s="36">
        <v>2</v>
      </c>
      <c r="B16" s="37" t="s">
        <v>25</v>
      </c>
      <c r="C16" s="41">
        <v>24</v>
      </c>
      <c r="D16" s="50">
        <v>40177</v>
      </c>
      <c r="E16" s="51" t="s">
        <v>80</v>
      </c>
      <c r="F16" s="51" t="s">
        <v>81</v>
      </c>
      <c r="G16" s="41">
        <v>37</v>
      </c>
      <c r="H16" s="41">
        <f t="shared" si="0"/>
        <v>37</v>
      </c>
      <c r="I16" s="41">
        <v>543.91999999999996</v>
      </c>
      <c r="J16" s="41">
        <f t="shared" si="1"/>
        <v>15</v>
      </c>
      <c r="K16" s="41">
        <v>6</v>
      </c>
      <c r="L16" s="41">
        <v>9</v>
      </c>
      <c r="M16" s="41">
        <f t="shared" si="2"/>
        <v>387.02</v>
      </c>
      <c r="N16" s="41">
        <v>146.18</v>
      </c>
      <c r="O16" s="36">
        <v>240.84</v>
      </c>
      <c r="P16" s="40">
        <f t="shared" ref="P16:P26" si="4">R16+S16+T16+U16</f>
        <v>12891483.000000002</v>
      </c>
      <c r="Q16" s="40">
        <f>P16-U16</f>
        <v>11436441.000000002</v>
      </c>
      <c r="R16" s="40">
        <v>8645949.4000000004</v>
      </c>
      <c r="S16" s="40">
        <v>1395245.8</v>
      </c>
      <c r="T16" s="40">
        <v>1395245.8</v>
      </c>
      <c r="U16" s="40">
        <v>1455042</v>
      </c>
      <c r="V16" s="12">
        <f t="shared" si="3"/>
        <v>1455042.0000000016</v>
      </c>
      <c r="W16" s="52"/>
      <c r="X16" s="53"/>
      <c r="Y16" s="54"/>
    </row>
    <row r="17" spans="1:25" s="15" customFormat="1" ht="17.25" customHeight="1">
      <c r="A17" s="36">
        <v>3</v>
      </c>
      <c r="B17" s="35" t="s">
        <v>28</v>
      </c>
      <c r="C17" s="41">
        <v>28</v>
      </c>
      <c r="D17" s="50">
        <v>40416</v>
      </c>
      <c r="E17" s="51" t="s">
        <v>80</v>
      </c>
      <c r="F17" s="51" t="s">
        <v>81</v>
      </c>
      <c r="G17" s="41">
        <v>6</v>
      </c>
      <c r="H17" s="41">
        <f t="shared" si="0"/>
        <v>6</v>
      </c>
      <c r="I17" s="42">
        <v>286.60000000000002</v>
      </c>
      <c r="J17" s="41">
        <f t="shared" si="1"/>
        <v>3</v>
      </c>
      <c r="K17" s="41">
        <v>1</v>
      </c>
      <c r="L17" s="41">
        <v>2</v>
      </c>
      <c r="M17" s="42">
        <f t="shared" si="2"/>
        <v>143.4</v>
      </c>
      <c r="N17" s="42">
        <v>46.7</v>
      </c>
      <c r="O17" s="38">
        <v>96.7</v>
      </c>
      <c r="P17" s="40">
        <f t="shared" si="4"/>
        <v>4237470</v>
      </c>
      <c r="Q17" s="40">
        <f t="shared" ref="Q17:Q26" si="5">P17-U17</f>
        <v>4237470</v>
      </c>
      <c r="R17" s="40">
        <v>3203527.32</v>
      </c>
      <c r="S17" s="40">
        <v>516971.34</v>
      </c>
      <c r="T17" s="40">
        <v>516971.34</v>
      </c>
      <c r="U17" s="40">
        <v>0</v>
      </c>
      <c r="V17" s="12">
        <f t="shared" si="3"/>
        <v>0</v>
      </c>
      <c r="W17" s="52"/>
      <c r="X17" s="53"/>
      <c r="Y17" s="54"/>
    </row>
    <row r="18" spans="1:25" s="15" customFormat="1" ht="16.5" customHeight="1">
      <c r="A18" s="36">
        <v>4</v>
      </c>
      <c r="B18" s="35" t="s">
        <v>29</v>
      </c>
      <c r="C18" s="41">
        <v>30</v>
      </c>
      <c r="D18" s="50">
        <v>40514</v>
      </c>
      <c r="E18" s="51" t="s">
        <v>80</v>
      </c>
      <c r="F18" s="51" t="s">
        <v>81</v>
      </c>
      <c r="G18" s="41">
        <v>33</v>
      </c>
      <c r="H18" s="41">
        <f t="shared" si="0"/>
        <v>33</v>
      </c>
      <c r="I18" s="41">
        <f>M18</f>
        <v>693.55</v>
      </c>
      <c r="J18" s="41">
        <f t="shared" si="1"/>
        <v>16</v>
      </c>
      <c r="K18" s="41">
        <v>15</v>
      </c>
      <c r="L18" s="41">
        <v>1</v>
      </c>
      <c r="M18" s="41">
        <f t="shared" si="2"/>
        <v>693.55</v>
      </c>
      <c r="N18" s="41">
        <v>642.54999999999995</v>
      </c>
      <c r="O18" s="38">
        <v>51</v>
      </c>
      <c r="P18" s="40">
        <f t="shared" si="4"/>
        <v>21691177.5</v>
      </c>
      <c r="Q18" s="40">
        <f t="shared" si="5"/>
        <v>20494402.5</v>
      </c>
      <c r="R18" s="40">
        <v>15493768.279999999</v>
      </c>
      <c r="S18" s="40">
        <v>2500317.11</v>
      </c>
      <c r="T18" s="40">
        <v>2500317.11</v>
      </c>
      <c r="U18" s="40">
        <v>1196775</v>
      </c>
      <c r="V18" s="12">
        <f t="shared" si="3"/>
        <v>1196775.0000000009</v>
      </c>
      <c r="W18" s="52"/>
      <c r="X18" s="53"/>
      <c r="Y18" s="54"/>
    </row>
    <row r="19" spans="1:25" s="15" customFormat="1" ht="16.5" customHeight="1">
      <c r="A19" s="36">
        <v>5</v>
      </c>
      <c r="B19" s="35" t="s">
        <v>26</v>
      </c>
      <c r="C19" s="41">
        <v>24</v>
      </c>
      <c r="D19" s="50">
        <v>40416</v>
      </c>
      <c r="E19" s="51" t="s">
        <v>80</v>
      </c>
      <c r="F19" s="51" t="s">
        <v>81</v>
      </c>
      <c r="G19" s="41">
        <v>64</v>
      </c>
      <c r="H19" s="41">
        <f t="shared" si="0"/>
        <v>64</v>
      </c>
      <c r="I19" s="41">
        <v>579.72</v>
      </c>
      <c r="J19" s="41">
        <f t="shared" si="1"/>
        <v>20</v>
      </c>
      <c r="K19" s="41">
        <v>1</v>
      </c>
      <c r="L19" s="41">
        <v>19</v>
      </c>
      <c r="M19" s="41">
        <f t="shared" si="2"/>
        <v>473.87</v>
      </c>
      <c r="N19" s="42">
        <v>12.6</v>
      </c>
      <c r="O19" s="41">
        <v>461.27</v>
      </c>
      <c r="P19" s="40">
        <f t="shared" si="4"/>
        <v>17891934</v>
      </c>
      <c r="Q19" s="40">
        <f t="shared" si="5"/>
        <v>14002858.5</v>
      </c>
      <c r="R19" s="40">
        <v>10586161.029999999</v>
      </c>
      <c r="S19" s="40">
        <v>1708348.74</v>
      </c>
      <c r="T19" s="40">
        <v>1708348.73</v>
      </c>
      <c r="U19" s="40">
        <v>3889075.5</v>
      </c>
      <c r="V19" s="12">
        <f t="shared" si="3"/>
        <v>3889075.5000000005</v>
      </c>
      <c r="W19" s="52"/>
      <c r="X19" s="53"/>
      <c r="Y19" s="54"/>
    </row>
    <row r="20" spans="1:25" s="15" customFormat="1" ht="16.5" customHeight="1">
      <c r="A20" s="36">
        <v>6</v>
      </c>
      <c r="B20" s="35" t="s">
        <v>27</v>
      </c>
      <c r="C20" s="41">
        <v>25</v>
      </c>
      <c r="D20" s="50">
        <v>40416</v>
      </c>
      <c r="E20" s="51" t="s">
        <v>80</v>
      </c>
      <c r="F20" s="51" t="s">
        <v>81</v>
      </c>
      <c r="G20" s="41">
        <v>38</v>
      </c>
      <c r="H20" s="41">
        <f t="shared" si="0"/>
        <v>38</v>
      </c>
      <c r="I20" s="42">
        <v>707.2</v>
      </c>
      <c r="J20" s="41">
        <f t="shared" si="1"/>
        <v>16</v>
      </c>
      <c r="K20" s="41">
        <v>13</v>
      </c>
      <c r="L20" s="41">
        <v>3</v>
      </c>
      <c r="M20" s="41">
        <f t="shared" si="2"/>
        <v>670.62</v>
      </c>
      <c r="N20" s="41">
        <v>544.62</v>
      </c>
      <c r="O20" s="42">
        <v>126</v>
      </c>
      <c r="P20" s="40">
        <f t="shared" si="4"/>
        <v>19997076</v>
      </c>
      <c r="Q20" s="40">
        <f t="shared" si="5"/>
        <v>19816821</v>
      </c>
      <c r="R20" s="40">
        <v>14981516.68</v>
      </c>
      <c r="S20" s="40">
        <v>2417652.16</v>
      </c>
      <c r="T20" s="40">
        <v>2417652.16</v>
      </c>
      <c r="U20" s="40">
        <v>180255</v>
      </c>
      <c r="V20" s="12">
        <f t="shared" si="3"/>
        <v>180255</v>
      </c>
      <c r="W20" s="52"/>
      <c r="X20" s="53"/>
      <c r="Y20" s="54"/>
    </row>
    <row r="21" spans="1:25" s="15" customFormat="1" ht="26.25" customHeight="1">
      <c r="A21" s="36">
        <v>7</v>
      </c>
      <c r="B21" s="35" t="s">
        <v>83</v>
      </c>
      <c r="C21" s="41">
        <v>26</v>
      </c>
      <c r="D21" s="50">
        <v>40416</v>
      </c>
      <c r="E21" s="51" t="s">
        <v>80</v>
      </c>
      <c r="F21" s="51" t="s">
        <v>81</v>
      </c>
      <c r="G21" s="41">
        <v>7</v>
      </c>
      <c r="H21" s="41">
        <f>G21</f>
        <v>7</v>
      </c>
      <c r="I21" s="42">
        <v>60.2</v>
      </c>
      <c r="J21" s="41">
        <f t="shared" ref="J21:J26" si="6">K21+L21</f>
        <v>2</v>
      </c>
      <c r="K21" s="41">
        <v>1</v>
      </c>
      <c r="L21" s="41">
        <v>1</v>
      </c>
      <c r="M21" s="42">
        <f t="shared" si="2"/>
        <v>60.2</v>
      </c>
      <c r="N21" s="42">
        <v>23.2</v>
      </c>
      <c r="O21" s="42">
        <v>37</v>
      </c>
      <c r="P21" s="40">
        <f t="shared" si="4"/>
        <v>1920750</v>
      </c>
      <c r="Q21" s="40">
        <f t="shared" si="5"/>
        <v>1778910</v>
      </c>
      <c r="R21" s="40">
        <v>1344855.96</v>
      </c>
      <c r="S21" s="40">
        <v>217027.02</v>
      </c>
      <c r="T21" s="40">
        <v>217027.02</v>
      </c>
      <c r="U21" s="40">
        <v>141840</v>
      </c>
      <c r="V21" s="12">
        <f t="shared" si="3"/>
        <v>141840.00000000003</v>
      </c>
      <c r="W21" s="52"/>
      <c r="X21" s="53"/>
      <c r="Y21" s="54"/>
    </row>
    <row r="22" spans="1:25" s="15" customFormat="1" ht="16.5" customHeight="1">
      <c r="A22" s="36">
        <v>8</v>
      </c>
      <c r="B22" s="35" t="s">
        <v>52</v>
      </c>
      <c r="C22" s="41">
        <v>29</v>
      </c>
      <c r="D22" s="50">
        <v>40416</v>
      </c>
      <c r="E22" s="51" t="s">
        <v>80</v>
      </c>
      <c r="F22" s="51" t="s">
        <v>81</v>
      </c>
      <c r="G22" s="41">
        <v>7</v>
      </c>
      <c r="H22" s="41">
        <f>G22</f>
        <v>7</v>
      </c>
      <c r="I22" s="41">
        <f>M22</f>
        <v>159.07</v>
      </c>
      <c r="J22" s="41">
        <f t="shared" si="6"/>
        <v>4</v>
      </c>
      <c r="K22" s="41">
        <v>2</v>
      </c>
      <c r="L22" s="41">
        <v>2</v>
      </c>
      <c r="M22" s="41">
        <f t="shared" si="2"/>
        <v>159.07</v>
      </c>
      <c r="N22" s="41">
        <v>94.77</v>
      </c>
      <c r="O22" s="42">
        <v>64.3</v>
      </c>
      <c r="P22" s="40">
        <f t="shared" si="4"/>
        <v>4700518.5</v>
      </c>
      <c r="Q22" s="40">
        <f t="shared" si="5"/>
        <v>4700518.5</v>
      </c>
      <c r="R22" s="40">
        <v>3553591.99</v>
      </c>
      <c r="S22" s="40">
        <v>573463.25</v>
      </c>
      <c r="T22" s="40">
        <v>573463.26</v>
      </c>
      <c r="U22" s="40">
        <v>0</v>
      </c>
      <c r="V22" s="12">
        <f t="shared" si="3"/>
        <v>0</v>
      </c>
      <c r="W22" s="52"/>
      <c r="X22" s="53"/>
      <c r="Y22" s="54"/>
    </row>
    <row r="23" spans="1:25" s="15" customFormat="1" ht="16.5" customHeight="1">
      <c r="A23" s="36">
        <v>9</v>
      </c>
      <c r="B23" s="39" t="s">
        <v>79</v>
      </c>
      <c r="C23" s="41">
        <v>9</v>
      </c>
      <c r="D23" s="50">
        <v>40177</v>
      </c>
      <c r="E23" s="51" t="s">
        <v>74</v>
      </c>
      <c r="F23" s="51" t="s">
        <v>75</v>
      </c>
      <c r="G23" s="41">
        <v>16</v>
      </c>
      <c r="H23" s="41">
        <v>1</v>
      </c>
      <c r="I23" s="41">
        <v>393.46</v>
      </c>
      <c r="J23" s="41">
        <f t="shared" si="6"/>
        <v>1</v>
      </c>
      <c r="K23" s="41">
        <v>0</v>
      </c>
      <c r="L23" s="41">
        <v>1</v>
      </c>
      <c r="M23" s="42">
        <f t="shared" si="2"/>
        <v>25.5</v>
      </c>
      <c r="N23" s="42">
        <v>0</v>
      </c>
      <c r="O23" s="42">
        <v>25.5</v>
      </c>
      <c r="P23" s="40">
        <f t="shared" si="4"/>
        <v>836560.50000000012</v>
      </c>
      <c r="Q23" s="40">
        <f t="shared" si="5"/>
        <v>753525.00000000012</v>
      </c>
      <c r="R23" s="40">
        <v>555367.42000000004</v>
      </c>
      <c r="S23" s="40">
        <v>89622.79</v>
      </c>
      <c r="T23" s="40">
        <v>108534.79</v>
      </c>
      <c r="U23" s="40">
        <v>83035.5</v>
      </c>
      <c r="V23" s="12">
        <f t="shared" si="3"/>
        <v>83035.500000000102</v>
      </c>
      <c r="W23" s="52"/>
      <c r="X23" s="53"/>
      <c r="Y23" s="54"/>
    </row>
    <row r="24" spans="1:25" s="15" customFormat="1" ht="14.25" customHeight="1">
      <c r="A24" s="36">
        <v>10</v>
      </c>
      <c r="B24" s="35" t="s">
        <v>87</v>
      </c>
      <c r="C24" s="41">
        <v>13</v>
      </c>
      <c r="D24" s="50">
        <v>40177</v>
      </c>
      <c r="E24" s="51" t="s">
        <v>74</v>
      </c>
      <c r="F24" s="51" t="s">
        <v>75</v>
      </c>
      <c r="G24" s="41">
        <v>56</v>
      </c>
      <c r="H24" s="41">
        <v>5</v>
      </c>
      <c r="I24" s="41">
        <v>769.94</v>
      </c>
      <c r="J24" s="41">
        <f t="shared" si="6"/>
        <v>1</v>
      </c>
      <c r="K24" s="41">
        <v>1</v>
      </c>
      <c r="L24" s="41">
        <v>0</v>
      </c>
      <c r="M24" s="42">
        <f t="shared" si="2"/>
        <v>17.7</v>
      </c>
      <c r="N24" s="42">
        <v>17.7</v>
      </c>
      <c r="O24" s="42">
        <v>0</v>
      </c>
      <c r="P24" s="40">
        <f t="shared" si="4"/>
        <v>870543</v>
      </c>
      <c r="Q24" s="40">
        <f t="shared" si="5"/>
        <v>523035</v>
      </c>
      <c r="R24" s="40">
        <v>395414.46</v>
      </c>
      <c r="S24" s="40">
        <v>63810.27</v>
      </c>
      <c r="T24" s="40">
        <v>63810.27</v>
      </c>
      <c r="U24" s="40">
        <v>347508</v>
      </c>
      <c r="V24" s="12">
        <f t="shared" si="3"/>
        <v>347507.99999999994</v>
      </c>
      <c r="W24" s="52"/>
      <c r="X24" s="53"/>
      <c r="Y24" s="54"/>
    </row>
    <row r="25" spans="1:25" s="15" customFormat="1" ht="16.5" customHeight="1">
      <c r="A25" s="36">
        <v>11</v>
      </c>
      <c r="B25" s="35" t="s">
        <v>88</v>
      </c>
      <c r="C25" s="41">
        <v>14</v>
      </c>
      <c r="D25" s="50">
        <v>40177</v>
      </c>
      <c r="E25" s="51" t="s">
        <v>74</v>
      </c>
      <c r="F25" s="51" t="s">
        <v>75</v>
      </c>
      <c r="G25" s="41">
        <v>35</v>
      </c>
      <c r="H25" s="41">
        <v>1</v>
      </c>
      <c r="I25" s="41">
        <v>494.47</v>
      </c>
      <c r="J25" s="41">
        <f t="shared" si="6"/>
        <v>1</v>
      </c>
      <c r="K25" s="41">
        <v>1</v>
      </c>
      <c r="L25" s="41">
        <v>0</v>
      </c>
      <c r="M25" s="42">
        <f t="shared" si="2"/>
        <v>31.4</v>
      </c>
      <c r="N25" s="42">
        <v>31.4</v>
      </c>
      <c r="O25" s="42">
        <v>0</v>
      </c>
      <c r="P25" s="40">
        <f t="shared" si="4"/>
        <v>974854.5</v>
      </c>
      <c r="Q25" s="40">
        <f t="shared" si="5"/>
        <v>927870</v>
      </c>
      <c r="R25" s="40">
        <v>701469.72</v>
      </c>
      <c r="S25" s="40">
        <v>113200.14</v>
      </c>
      <c r="T25" s="40">
        <v>113200.14</v>
      </c>
      <c r="U25" s="40">
        <v>46984.5</v>
      </c>
      <c r="V25" s="12">
        <f t="shared" si="3"/>
        <v>46984.500000000015</v>
      </c>
      <c r="W25" s="52"/>
      <c r="X25" s="53"/>
      <c r="Y25" s="54"/>
    </row>
    <row r="26" spans="1:25" s="15" customFormat="1" ht="16.5" customHeight="1">
      <c r="A26" s="36">
        <v>12</v>
      </c>
      <c r="B26" s="37" t="s">
        <v>55</v>
      </c>
      <c r="C26" s="41">
        <v>10</v>
      </c>
      <c r="D26" s="50">
        <v>40177</v>
      </c>
      <c r="E26" s="51" t="s">
        <v>74</v>
      </c>
      <c r="F26" s="51" t="s">
        <v>75</v>
      </c>
      <c r="G26" s="41">
        <v>46</v>
      </c>
      <c r="H26" s="41">
        <v>5</v>
      </c>
      <c r="I26" s="41">
        <v>474.2</v>
      </c>
      <c r="J26" s="41">
        <f t="shared" si="6"/>
        <v>2</v>
      </c>
      <c r="K26" s="41">
        <v>0</v>
      </c>
      <c r="L26" s="41">
        <v>2</v>
      </c>
      <c r="M26" s="41">
        <f t="shared" si="2"/>
        <v>35.89</v>
      </c>
      <c r="N26" s="42">
        <v>0</v>
      </c>
      <c r="O26" s="41">
        <v>35.89</v>
      </c>
      <c r="P26" s="40">
        <f t="shared" si="4"/>
        <v>1736358</v>
      </c>
      <c r="Q26" s="40">
        <f t="shared" si="5"/>
        <v>1060549.5</v>
      </c>
      <c r="R26" s="40">
        <v>801775.42</v>
      </c>
      <c r="S26" s="40">
        <v>129387.04</v>
      </c>
      <c r="T26" s="40">
        <v>129387.04</v>
      </c>
      <c r="U26" s="40">
        <v>675808.5</v>
      </c>
      <c r="V26" s="12">
        <f t="shared" si="3"/>
        <v>675808.49999999988</v>
      </c>
      <c r="W26" s="52"/>
      <c r="X26" s="53"/>
      <c r="Y26" s="54"/>
    </row>
    <row r="27" spans="1:25" s="17" customFormat="1" ht="16.5" customHeight="1">
      <c r="A27" s="139" t="s">
        <v>53</v>
      </c>
      <c r="B27" s="139"/>
      <c r="C27" s="139"/>
      <c r="D27" s="139"/>
      <c r="E27" s="139"/>
      <c r="F27" s="139"/>
      <c r="G27" s="43">
        <f t="shared" ref="G27:L27" si="7">SUM(G15:G26)</f>
        <v>360</v>
      </c>
      <c r="H27" s="43">
        <f t="shared" si="7"/>
        <v>219</v>
      </c>
      <c r="I27" s="43">
        <f t="shared" si="7"/>
        <v>5666.64</v>
      </c>
      <c r="J27" s="43">
        <f t="shared" si="7"/>
        <v>88</v>
      </c>
      <c r="K27" s="43">
        <f t="shared" si="7"/>
        <v>42</v>
      </c>
      <c r="L27" s="43">
        <f t="shared" si="7"/>
        <v>46</v>
      </c>
      <c r="M27" s="43">
        <f t="shared" ref="M27:U27" si="8">SUM(M15:M26)</f>
        <v>2886.2599999999993</v>
      </c>
      <c r="N27" s="43">
        <f t="shared" si="8"/>
        <v>1586.5200000000002</v>
      </c>
      <c r="O27" s="43">
        <f t="shared" si="8"/>
        <v>1299.74</v>
      </c>
      <c r="P27" s="44">
        <f>SUM(P15:P26)</f>
        <v>93650746.5</v>
      </c>
      <c r="Q27" s="44">
        <f>SUM(Q15:Q26)</f>
        <v>85288983</v>
      </c>
      <c r="R27" s="44">
        <f t="shared" si="8"/>
        <v>64464173.680000007</v>
      </c>
      <c r="S27" s="44">
        <f>SUM(S15:S26)</f>
        <v>10402948.659999998</v>
      </c>
      <c r="T27" s="44">
        <f>SUM(T15:T26)</f>
        <v>10421860.659999998</v>
      </c>
      <c r="U27" s="44">
        <f t="shared" si="8"/>
        <v>8361763.5</v>
      </c>
      <c r="V27" s="62">
        <f>SUM(V15:V26)</f>
        <v>8361763.5000000037</v>
      </c>
      <c r="W27" s="61"/>
      <c r="X27" s="53"/>
      <c r="Y27" s="54"/>
    </row>
    <row r="28" spans="1:25" s="15" customFormat="1" ht="16.5" customHeight="1">
      <c r="A28" s="138" t="s">
        <v>54</v>
      </c>
      <c r="B28" s="138"/>
      <c r="C28" s="138"/>
      <c r="D28" s="138"/>
      <c r="E28" s="138"/>
      <c r="F28" s="138"/>
      <c r="G28" s="138"/>
      <c r="H28" s="138"/>
      <c r="I28" s="138"/>
      <c r="J28" s="138"/>
      <c r="K28" s="138"/>
      <c r="L28" s="138"/>
      <c r="M28" s="138"/>
      <c r="N28" s="138"/>
      <c r="O28" s="138"/>
      <c r="P28" s="138"/>
      <c r="Q28" s="138"/>
      <c r="R28" s="138"/>
      <c r="S28" s="138"/>
      <c r="T28" s="138"/>
      <c r="U28" s="138"/>
      <c r="V28" s="12"/>
      <c r="W28" s="13"/>
      <c r="X28" s="49"/>
    </row>
    <row r="29" spans="1:25" s="15" customFormat="1" ht="16.5" customHeight="1">
      <c r="A29" s="140" t="s">
        <v>92</v>
      </c>
      <c r="B29" s="140"/>
      <c r="C29" s="140"/>
      <c r="D29" s="140"/>
      <c r="E29" s="140"/>
      <c r="F29" s="140"/>
      <c r="G29" s="140"/>
      <c r="H29" s="65"/>
      <c r="I29" s="65"/>
      <c r="J29" s="65"/>
      <c r="K29" s="65"/>
      <c r="L29" s="65"/>
      <c r="M29" s="65"/>
      <c r="N29" s="65"/>
      <c r="O29" s="65"/>
      <c r="P29" s="65"/>
      <c r="Q29" s="65"/>
      <c r="R29" s="65"/>
      <c r="S29" s="65"/>
      <c r="T29" s="65"/>
      <c r="U29" s="65"/>
      <c r="V29" s="12"/>
      <c r="W29" s="13"/>
      <c r="X29" s="49"/>
    </row>
    <row r="30" spans="1:25" s="15" customFormat="1" ht="16.5" customHeight="1">
      <c r="A30" s="36">
        <v>1</v>
      </c>
      <c r="B30" s="39" t="s">
        <v>56</v>
      </c>
      <c r="C30" s="41">
        <v>8</v>
      </c>
      <c r="D30" s="50">
        <v>40177</v>
      </c>
      <c r="E30" s="51" t="s">
        <v>73</v>
      </c>
      <c r="F30" s="51" t="s">
        <v>91</v>
      </c>
      <c r="G30" s="41">
        <v>39</v>
      </c>
      <c r="H30" s="41">
        <v>37</v>
      </c>
      <c r="I30" s="41">
        <v>696.34</v>
      </c>
      <c r="J30" s="41">
        <f>K30+L30</f>
        <v>17</v>
      </c>
      <c r="K30" s="41">
        <v>1</v>
      </c>
      <c r="L30" s="41">
        <v>16</v>
      </c>
      <c r="M30" s="41">
        <f>N30+O30</f>
        <v>422.1</v>
      </c>
      <c r="N30" s="41">
        <v>21.6</v>
      </c>
      <c r="O30" s="41">
        <v>400.5</v>
      </c>
      <c r="P30" s="40">
        <v>14645275.5</v>
      </c>
      <c r="Q30" s="40">
        <f>P30-U30</f>
        <v>12473055</v>
      </c>
      <c r="R30" s="40">
        <v>7645982.7199999997</v>
      </c>
      <c r="S30" s="40">
        <v>2413536.14</v>
      </c>
      <c r="T30" s="40">
        <v>2413536.14</v>
      </c>
      <c r="U30" s="40">
        <v>2172220.5</v>
      </c>
      <c r="V30" s="12">
        <f>P30-R30-S30-T30</f>
        <v>2172220.5000000005</v>
      </c>
      <c r="W30" s="13"/>
      <c r="X30" s="48"/>
    </row>
    <row r="31" spans="1:25" s="15" customFormat="1" ht="16.5" customHeight="1">
      <c r="A31" s="36">
        <v>2</v>
      </c>
      <c r="B31" s="39" t="s">
        <v>57</v>
      </c>
      <c r="C31" s="41">
        <v>12</v>
      </c>
      <c r="D31" s="50">
        <v>40177</v>
      </c>
      <c r="E31" s="51" t="s">
        <v>73</v>
      </c>
      <c r="F31" s="51" t="s">
        <v>91</v>
      </c>
      <c r="G31" s="41">
        <v>49</v>
      </c>
      <c r="H31" s="41">
        <f>G31</f>
        <v>49</v>
      </c>
      <c r="I31" s="41">
        <v>563.49</v>
      </c>
      <c r="J31" s="41">
        <f>K31+L31</f>
        <v>15</v>
      </c>
      <c r="K31" s="41">
        <v>1</v>
      </c>
      <c r="L31" s="41">
        <v>14</v>
      </c>
      <c r="M31" s="41">
        <f>N31+O31</f>
        <v>545.97</v>
      </c>
      <c r="N31" s="41">
        <v>24.4</v>
      </c>
      <c r="O31" s="41">
        <v>521.57000000000005</v>
      </c>
      <c r="P31" s="40">
        <v>17195736</v>
      </c>
      <c r="Q31" s="40">
        <f>P31-U31</f>
        <v>16133413.5</v>
      </c>
      <c r="R31" s="40">
        <v>9889782.4800000004</v>
      </c>
      <c r="S31" s="40">
        <v>3121815.51</v>
      </c>
      <c r="T31" s="40">
        <v>3121815.51</v>
      </c>
      <c r="U31" s="40">
        <v>1062322.5</v>
      </c>
      <c r="V31" s="12">
        <f>P31-R31-S31-T31</f>
        <v>1062322.5</v>
      </c>
      <c r="W31" s="13"/>
      <c r="X31" s="48"/>
    </row>
    <row r="32" spans="1:25" s="15" customFormat="1" ht="16.5" customHeight="1">
      <c r="A32" s="36">
        <v>3</v>
      </c>
      <c r="B32" s="39" t="s">
        <v>58</v>
      </c>
      <c r="C32" s="41">
        <v>5</v>
      </c>
      <c r="D32" s="50">
        <v>40177</v>
      </c>
      <c r="E32" s="51" t="s">
        <v>73</v>
      </c>
      <c r="F32" s="51" t="s">
        <v>91</v>
      </c>
      <c r="G32" s="41">
        <v>45</v>
      </c>
      <c r="H32" s="41">
        <f>G32</f>
        <v>45</v>
      </c>
      <c r="I32" s="41">
        <v>1235.7</v>
      </c>
      <c r="J32" s="41">
        <f>K32+L32</f>
        <v>20</v>
      </c>
      <c r="K32" s="41">
        <v>12</v>
      </c>
      <c r="L32" s="41">
        <v>8</v>
      </c>
      <c r="M32" s="41">
        <f>N32+O32</f>
        <v>1111.1799999999998</v>
      </c>
      <c r="N32" s="41">
        <v>672.92</v>
      </c>
      <c r="O32" s="41">
        <v>438.26</v>
      </c>
      <c r="P32" s="40">
        <v>32891514</v>
      </c>
      <c r="Q32" s="40">
        <f>P32-U32</f>
        <v>32835369</v>
      </c>
      <c r="R32" s="40">
        <v>20128081.199999999</v>
      </c>
      <c r="S32" s="40">
        <v>6353643.9000000004</v>
      </c>
      <c r="T32" s="40">
        <v>6353643.9000000004</v>
      </c>
      <c r="U32" s="40">
        <v>56145</v>
      </c>
      <c r="V32" s="12">
        <f>P32-R32-S32-T32</f>
        <v>56145</v>
      </c>
      <c r="W32" s="13"/>
      <c r="X32" s="48"/>
    </row>
    <row r="33" spans="1:25" s="15" customFormat="1" ht="16.5" customHeight="1">
      <c r="A33" s="36">
        <v>4</v>
      </c>
      <c r="B33" s="39" t="s">
        <v>61</v>
      </c>
      <c r="C33" s="41">
        <v>3</v>
      </c>
      <c r="D33" s="50">
        <v>40177</v>
      </c>
      <c r="E33" s="51" t="s">
        <v>81</v>
      </c>
      <c r="F33" s="51" t="s">
        <v>91</v>
      </c>
      <c r="G33" s="41">
        <v>30</v>
      </c>
      <c r="H33" s="41">
        <v>4</v>
      </c>
      <c r="I33" s="41">
        <v>465.43</v>
      </c>
      <c r="J33" s="41">
        <f>K33+L33</f>
        <v>1</v>
      </c>
      <c r="K33" s="41"/>
      <c r="L33" s="41">
        <v>1</v>
      </c>
      <c r="M33" s="41">
        <f>N33+O33</f>
        <v>27.48</v>
      </c>
      <c r="N33" s="41"/>
      <c r="O33" s="41">
        <v>27.48</v>
      </c>
      <c r="P33" s="40">
        <v>827400</v>
      </c>
      <c r="Q33" s="40">
        <f>P33-U33</f>
        <v>812034</v>
      </c>
      <c r="R33" s="40">
        <v>497776.84</v>
      </c>
      <c r="S33" s="40">
        <v>157128.57999999999</v>
      </c>
      <c r="T33" s="40">
        <v>157128.57999999999</v>
      </c>
      <c r="U33" s="40">
        <v>15366</v>
      </c>
      <c r="V33" s="12"/>
      <c r="W33" s="13"/>
      <c r="X33" s="48"/>
    </row>
    <row r="34" spans="1:25" s="15" customFormat="1" ht="16.5" customHeight="1">
      <c r="A34" s="36">
        <v>5</v>
      </c>
      <c r="B34" s="39" t="s">
        <v>64</v>
      </c>
      <c r="C34" s="41">
        <v>13</v>
      </c>
      <c r="D34" s="50">
        <v>40177</v>
      </c>
      <c r="E34" s="51" t="s">
        <v>81</v>
      </c>
      <c r="F34" s="51" t="s">
        <v>91</v>
      </c>
      <c r="G34" s="41">
        <v>51</v>
      </c>
      <c r="H34" s="41">
        <v>1</v>
      </c>
      <c r="I34" s="41">
        <v>769.94</v>
      </c>
      <c r="J34" s="41">
        <f>K34+L34</f>
        <v>1</v>
      </c>
      <c r="K34" s="41"/>
      <c r="L34" s="41">
        <v>1</v>
      </c>
      <c r="M34" s="41">
        <f>N34+O34</f>
        <v>19.600000000000001</v>
      </c>
      <c r="N34" s="41"/>
      <c r="O34" s="41">
        <v>19.600000000000001</v>
      </c>
      <c r="P34" s="40">
        <v>827400</v>
      </c>
      <c r="Q34" s="40">
        <f>P34-U34</f>
        <v>579180</v>
      </c>
      <c r="R34" s="40">
        <v>345980.26</v>
      </c>
      <c r="S34" s="40">
        <v>109212.37</v>
      </c>
      <c r="T34" s="40">
        <v>123987.37</v>
      </c>
      <c r="U34" s="40">
        <v>248220</v>
      </c>
      <c r="V34" s="12"/>
      <c r="W34" s="13"/>
      <c r="X34" s="48"/>
    </row>
    <row r="35" spans="1:25" s="15" customFormat="1" ht="16.5" customHeight="1">
      <c r="A35" s="139" t="s">
        <v>96</v>
      </c>
      <c r="B35" s="139"/>
      <c r="C35" s="139"/>
      <c r="D35" s="139"/>
      <c r="E35" s="139"/>
      <c r="F35" s="139"/>
      <c r="G35" s="43">
        <f t="shared" ref="G35:U35" si="9">SUM(G30:G34)</f>
        <v>214</v>
      </c>
      <c r="H35" s="43">
        <f t="shared" si="9"/>
        <v>136</v>
      </c>
      <c r="I35" s="43">
        <f t="shared" si="9"/>
        <v>3730.8999999999996</v>
      </c>
      <c r="J35" s="43">
        <f t="shared" si="9"/>
        <v>54</v>
      </c>
      <c r="K35" s="43">
        <f t="shared" si="9"/>
        <v>14</v>
      </c>
      <c r="L35" s="43">
        <f t="shared" si="9"/>
        <v>40</v>
      </c>
      <c r="M35" s="43">
        <f t="shared" si="9"/>
        <v>2126.33</v>
      </c>
      <c r="N35" s="43">
        <f t="shared" si="9"/>
        <v>718.92</v>
      </c>
      <c r="O35" s="43">
        <f t="shared" si="9"/>
        <v>1407.4099999999999</v>
      </c>
      <c r="P35" s="44">
        <f t="shared" si="9"/>
        <v>66387325.5</v>
      </c>
      <c r="Q35" s="44">
        <f>SUM(Q30:Q34)</f>
        <v>62833051.5</v>
      </c>
      <c r="R35" s="44">
        <f t="shared" si="9"/>
        <v>38507603.5</v>
      </c>
      <c r="S35" s="44">
        <f t="shared" si="9"/>
        <v>12155336.5</v>
      </c>
      <c r="T35" s="44">
        <f t="shared" si="9"/>
        <v>12170111.5</v>
      </c>
      <c r="U35" s="44">
        <f t="shared" si="9"/>
        <v>3554274</v>
      </c>
      <c r="V35" s="12"/>
      <c r="W35" s="60"/>
      <c r="X35" s="48"/>
    </row>
    <row r="36" spans="1:25" s="15" customFormat="1" ht="16.5" customHeight="1">
      <c r="A36" s="138" t="s">
        <v>72</v>
      </c>
      <c r="B36" s="138"/>
      <c r="C36" s="138"/>
      <c r="D36" s="138"/>
      <c r="E36" s="138"/>
      <c r="F36" s="138"/>
      <c r="G36" s="138"/>
      <c r="H36" s="138"/>
      <c r="I36" s="138"/>
      <c r="J36" s="138"/>
      <c r="K36" s="138"/>
      <c r="L36" s="138"/>
      <c r="M36" s="138"/>
      <c r="N36" s="138"/>
      <c r="O36" s="138"/>
      <c r="P36" s="138"/>
      <c r="Q36" s="138"/>
      <c r="R36" s="138"/>
      <c r="S36" s="138"/>
      <c r="T36" s="138"/>
      <c r="U36" s="138"/>
      <c r="V36" s="16"/>
      <c r="W36" s="13"/>
      <c r="X36" s="48"/>
      <c r="Y36" s="17"/>
    </row>
    <row r="37" spans="1:25" s="15" customFormat="1" ht="24.75" customHeight="1">
      <c r="A37" s="36">
        <v>1</v>
      </c>
      <c r="B37" s="67" t="s">
        <v>99</v>
      </c>
      <c r="C37" s="68" t="s">
        <v>100</v>
      </c>
      <c r="D37" s="36" t="s">
        <v>101</v>
      </c>
      <c r="E37" s="66" t="s">
        <v>102</v>
      </c>
      <c r="F37" s="66" t="s">
        <v>103</v>
      </c>
      <c r="G37" s="69">
        <v>33</v>
      </c>
      <c r="H37" s="69">
        <v>33</v>
      </c>
      <c r="I37" s="70">
        <v>430.15</v>
      </c>
      <c r="J37" s="71">
        <v>10</v>
      </c>
      <c r="K37" s="71">
        <v>1</v>
      </c>
      <c r="L37" s="71">
        <v>9</v>
      </c>
      <c r="M37" s="70">
        <f>N37+O37</f>
        <v>430.15</v>
      </c>
      <c r="N37" s="70">
        <v>35.5</v>
      </c>
      <c r="O37" s="70">
        <v>394.65</v>
      </c>
      <c r="P37" s="81">
        <f>M37*30585+U37</f>
        <v>14126905.65</v>
      </c>
      <c r="Q37" s="81">
        <f>P37-U37</f>
        <v>13156137.75</v>
      </c>
      <c r="R37" s="72">
        <v>8151542.9400000004</v>
      </c>
      <c r="S37" s="78">
        <v>2502297.4</v>
      </c>
      <c r="T37" s="78">
        <v>2502297.4</v>
      </c>
      <c r="U37" s="76">
        <v>970767.9</v>
      </c>
      <c r="V37" s="75">
        <v>0</v>
      </c>
      <c r="W37" s="73"/>
      <c r="X37" s="49"/>
      <c r="Y37" s="17"/>
    </row>
    <row r="38" spans="1:25" s="17" customFormat="1" ht="18" customHeight="1">
      <c r="A38" s="36">
        <v>2</v>
      </c>
      <c r="B38" s="67" t="s">
        <v>104</v>
      </c>
      <c r="C38" s="68" t="s">
        <v>105</v>
      </c>
      <c r="D38" s="36" t="s">
        <v>101</v>
      </c>
      <c r="E38" s="66" t="s">
        <v>102</v>
      </c>
      <c r="F38" s="66" t="s">
        <v>103</v>
      </c>
      <c r="G38" s="69">
        <v>36</v>
      </c>
      <c r="H38" s="69">
        <v>36</v>
      </c>
      <c r="I38" s="70">
        <v>474.2</v>
      </c>
      <c r="J38" s="71">
        <v>14</v>
      </c>
      <c r="K38" s="71">
        <v>3</v>
      </c>
      <c r="L38" s="71">
        <v>11</v>
      </c>
      <c r="M38" s="70">
        <v>376.35</v>
      </c>
      <c r="N38" s="70">
        <v>96.83</v>
      </c>
      <c r="O38" s="70">
        <v>279.52</v>
      </c>
      <c r="P38" s="82">
        <f>M38*30585+U38</f>
        <v>12358786.800000001</v>
      </c>
      <c r="Q38" s="81">
        <f t="shared" ref="Q38:Q47" si="10">P38-U38</f>
        <v>11510664.75</v>
      </c>
      <c r="R38" s="72">
        <v>7132007.8700000001</v>
      </c>
      <c r="S38" s="78">
        <v>2189328.44</v>
      </c>
      <c r="T38" s="78">
        <v>2189328.44</v>
      </c>
      <c r="U38" s="76">
        <v>848122.05</v>
      </c>
      <c r="V38" s="75">
        <v>0</v>
      </c>
      <c r="W38" s="73"/>
      <c r="X38" s="48"/>
    </row>
    <row r="39" spans="1:25" s="17" customFormat="1" ht="19.5" customHeight="1">
      <c r="A39" s="36">
        <v>3</v>
      </c>
      <c r="B39" s="67" t="s">
        <v>106</v>
      </c>
      <c r="C39" s="68" t="s">
        <v>107</v>
      </c>
      <c r="D39" s="36" t="s">
        <v>108</v>
      </c>
      <c r="E39" s="66" t="s">
        <v>102</v>
      </c>
      <c r="F39" s="66" t="s">
        <v>103</v>
      </c>
      <c r="G39" s="69">
        <v>33</v>
      </c>
      <c r="H39" s="69">
        <v>33</v>
      </c>
      <c r="I39" s="70">
        <v>494.47</v>
      </c>
      <c r="J39" s="71">
        <v>13</v>
      </c>
      <c r="K39" s="71">
        <v>9</v>
      </c>
      <c r="L39" s="71">
        <v>4</v>
      </c>
      <c r="M39" s="70">
        <f>N39+O39</f>
        <v>410.14</v>
      </c>
      <c r="N39" s="70">
        <v>278.94</v>
      </c>
      <c r="O39" s="70">
        <v>131.19999999999999</v>
      </c>
      <c r="P39" s="79">
        <f t="shared" ref="P39:P47" si="11">M39*30585</f>
        <v>12544131.9</v>
      </c>
      <c r="Q39" s="81">
        <f t="shared" si="10"/>
        <v>12544131.9</v>
      </c>
      <c r="R39" s="72">
        <v>7772344.1200000001</v>
      </c>
      <c r="S39" s="78">
        <v>2385893.89</v>
      </c>
      <c r="T39" s="78">
        <v>2385893.89</v>
      </c>
      <c r="U39" s="76">
        <v>0</v>
      </c>
      <c r="V39" s="75">
        <v>0</v>
      </c>
      <c r="W39" s="73"/>
      <c r="X39" s="48"/>
      <c r="Y39" s="15"/>
    </row>
    <row r="40" spans="1:25" s="17" customFormat="1" ht="18" customHeight="1">
      <c r="A40" s="36">
        <v>4</v>
      </c>
      <c r="B40" s="67" t="s">
        <v>109</v>
      </c>
      <c r="C40" s="68" t="s">
        <v>110</v>
      </c>
      <c r="D40" s="36" t="s">
        <v>101</v>
      </c>
      <c r="E40" s="66" t="s">
        <v>102</v>
      </c>
      <c r="F40" s="66" t="s">
        <v>103</v>
      </c>
      <c r="G40" s="69">
        <v>50</v>
      </c>
      <c r="H40" s="69">
        <v>50</v>
      </c>
      <c r="I40" s="70">
        <v>766.28</v>
      </c>
      <c r="J40" s="71">
        <v>21</v>
      </c>
      <c r="K40" s="71">
        <v>11</v>
      </c>
      <c r="L40" s="71">
        <v>10</v>
      </c>
      <c r="M40" s="70">
        <f>N40+O40</f>
        <v>599.74</v>
      </c>
      <c r="N40" s="70">
        <v>314.29000000000002</v>
      </c>
      <c r="O40" s="70">
        <v>285.45</v>
      </c>
      <c r="P40" s="79">
        <f>M40*30585+U40</f>
        <v>20537360.699999999</v>
      </c>
      <c r="Q40" s="81">
        <f t="shared" si="10"/>
        <v>18343047.899999999</v>
      </c>
      <c r="R40" s="72">
        <v>11365352.48</v>
      </c>
      <c r="S40" s="78">
        <v>3488847.71</v>
      </c>
      <c r="T40" s="78">
        <v>3488847.71</v>
      </c>
      <c r="U40" s="76">
        <v>2194312.7999999998</v>
      </c>
      <c r="V40" s="75">
        <v>0</v>
      </c>
      <c r="W40" s="73"/>
      <c r="X40" s="48"/>
      <c r="Y40" s="15"/>
    </row>
    <row r="41" spans="1:25" s="15" customFormat="1" ht="16.5" customHeight="1">
      <c r="A41" s="36">
        <v>5</v>
      </c>
      <c r="B41" s="67" t="s">
        <v>111</v>
      </c>
      <c r="C41" s="68" t="s">
        <v>112</v>
      </c>
      <c r="D41" s="36" t="s">
        <v>108</v>
      </c>
      <c r="E41" s="66" t="s">
        <v>102</v>
      </c>
      <c r="F41" s="66" t="s">
        <v>103</v>
      </c>
      <c r="G41" s="69">
        <v>22</v>
      </c>
      <c r="H41" s="69">
        <v>22</v>
      </c>
      <c r="I41" s="70">
        <v>476.4</v>
      </c>
      <c r="J41" s="71">
        <v>7</v>
      </c>
      <c r="K41" s="71">
        <v>4</v>
      </c>
      <c r="L41" s="71">
        <v>3</v>
      </c>
      <c r="M41" s="70">
        <f>N41+O41</f>
        <v>425.1</v>
      </c>
      <c r="N41" s="70">
        <v>237.1</v>
      </c>
      <c r="O41" s="70">
        <v>188</v>
      </c>
      <c r="P41" s="79">
        <f t="shared" si="11"/>
        <v>13001683.5</v>
      </c>
      <c r="Q41" s="81">
        <f t="shared" si="10"/>
        <v>13001683.5</v>
      </c>
      <c r="R41" s="72">
        <v>8055843.0999999996</v>
      </c>
      <c r="S41" s="78">
        <v>2472920.2000000002</v>
      </c>
      <c r="T41" s="78">
        <v>2472920.2000000002</v>
      </c>
      <c r="U41" s="76">
        <v>0</v>
      </c>
      <c r="V41" s="75">
        <v>0</v>
      </c>
      <c r="W41" s="73"/>
      <c r="X41" s="48"/>
    </row>
    <row r="42" spans="1:25" s="15" customFormat="1" ht="24.75" customHeight="1">
      <c r="A42" s="36">
        <v>6</v>
      </c>
      <c r="B42" s="67" t="s">
        <v>113</v>
      </c>
      <c r="C42" s="68" t="s">
        <v>114</v>
      </c>
      <c r="D42" s="36" t="s">
        <v>101</v>
      </c>
      <c r="E42" s="66" t="s">
        <v>102</v>
      </c>
      <c r="F42" s="66" t="s">
        <v>103</v>
      </c>
      <c r="G42" s="69">
        <v>18</v>
      </c>
      <c r="H42" s="69">
        <v>18</v>
      </c>
      <c r="I42" s="70">
        <v>403.54</v>
      </c>
      <c r="J42" s="71">
        <v>8</v>
      </c>
      <c r="K42" s="71">
        <v>5</v>
      </c>
      <c r="L42" s="71">
        <v>3</v>
      </c>
      <c r="M42" s="70">
        <v>403.54</v>
      </c>
      <c r="N42" s="70">
        <v>238.14</v>
      </c>
      <c r="O42" s="70">
        <v>165.4</v>
      </c>
      <c r="P42" s="79">
        <f t="shared" si="11"/>
        <v>12342270.9</v>
      </c>
      <c r="Q42" s="81">
        <f t="shared" si="10"/>
        <v>12342270.9</v>
      </c>
      <c r="R42" s="72">
        <v>7647271.0599999996</v>
      </c>
      <c r="S42" s="78">
        <v>2347499.92</v>
      </c>
      <c r="T42" s="78">
        <v>2347499.92</v>
      </c>
      <c r="U42" s="76">
        <v>0</v>
      </c>
      <c r="V42" s="75">
        <v>0</v>
      </c>
      <c r="W42" s="73"/>
      <c r="X42" s="48"/>
    </row>
    <row r="43" spans="1:25" s="15" customFormat="1" ht="22.5" customHeight="1">
      <c r="A43" s="36">
        <v>7</v>
      </c>
      <c r="B43" s="67" t="s">
        <v>115</v>
      </c>
      <c r="C43" s="68" t="s">
        <v>116</v>
      </c>
      <c r="D43" s="36" t="s">
        <v>101</v>
      </c>
      <c r="E43" s="66" t="s">
        <v>102</v>
      </c>
      <c r="F43" s="66" t="s">
        <v>103</v>
      </c>
      <c r="G43" s="69">
        <v>15</v>
      </c>
      <c r="H43" s="69">
        <v>15</v>
      </c>
      <c r="I43" s="70">
        <v>393.42</v>
      </c>
      <c r="J43" s="71">
        <v>8</v>
      </c>
      <c r="K43" s="71">
        <v>2</v>
      </c>
      <c r="L43" s="71">
        <v>6</v>
      </c>
      <c r="M43" s="70">
        <f>N43+O43</f>
        <v>332.71999999999997</v>
      </c>
      <c r="N43" s="70">
        <v>92.3</v>
      </c>
      <c r="O43" s="70">
        <v>240.42</v>
      </c>
      <c r="P43" s="79">
        <f>M43*30585+U43</f>
        <v>10629510.899999999</v>
      </c>
      <c r="Q43" s="81">
        <f t="shared" si="10"/>
        <v>10176241.199999999</v>
      </c>
      <c r="R43" s="72">
        <v>6305199.0499999998</v>
      </c>
      <c r="S43" s="78">
        <v>1935521.07</v>
      </c>
      <c r="T43" s="78">
        <v>1935521.07</v>
      </c>
      <c r="U43" s="76">
        <v>453269.7</v>
      </c>
      <c r="V43" s="75">
        <v>0</v>
      </c>
      <c r="W43" s="73"/>
      <c r="X43" s="48"/>
    </row>
    <row r="44" spans="1:25" s="15" customFormat="1" ht="16.5" customHeight="1">
      <c r="A44" s="36">
        <v>8</v>
      </c>
      <c r="B44" s="67" t="s">
        <v>117</v>
      </c>
      <c r="C44" s="68" t="s">
        <v>118</v>
      </c>
      <c r="D44" s="36" t="s">
        <v>108</v>
      </c>
      <c r="E44" s="66" t="s">
        <v>102</v>
      </c>
      <c r="F44" s="66" t="s">
        <v>103</v>
      </c>
      <c r="G44" s="69">
        <v>24</v>
      </c>
      <c r="H44" s="69">
        <v>24</v>
      </c>
      <c r="I44" s="70">
        <v>498.12</v>
      </c>
      <c r="J44" s="71">
        <v>8</v>
      </c>
      <c r="K44" s="71">
        <v>8</v>
      </c>
      <c r="L44" s="71">
        <v>0</v>
      </c>
      <c r="M44" s="70">
        <v>498.12</v>
      </c>
      <c r="N44" s="70">
        <v>498.12</v>
      </c>
      <c r="O44" s="70">
        <v>0</v>
      </c>
      <c r="P44" s="79">
        <f>M44*29872.94126</f>
        <v>14880309.5004312</v>
      </c>
      <c r="Q44" s="81">
        <f t="shared" si="10"/>
        <v>14880309.5004312</v>
      </c>
      <c r="R44" s="72">
        <v>9219839.7599999998</v>
      </c>
      <c r="S44" s="78">
        <v>2830234.87</v>
      </c>
      <c r="T44" s="78">
        <v>2830234.87</v>
      </c>
      <c r="U44" s="76">
        <v>0</v>
      </c>
      <c r="V44" s="75">
        <v>0</v>
      </c>
      <c r="W44" s="73"/>
      <c r="X44" s="48"/>
    </row>
    <row r="45" spans="1:25" s="15" customFormat="1" ht="16.5" customHeight="1">
      <c r="A45" s="36">
        <v>9</v>
      </c>
      <c r="B45" s="67" t="s">
        <v>119</v>
      </c>
      <c r="C45" s="68" t="s">
        <v>120</v>
      </c>
      <c r="D45" s="36" t="s">
        <v>101</v>
      </c>
      <c r="E45" s="66" t="s">
        <v>102</v>
      </c>
      <c r="F45" s="66" t="s">
        <v>103</v>
      </c>
      <c r="G45" s="69">
        <v>21</v>
      </c>
      <c r="H45" s="69">
        <v>21</v>
      </c>
      <c r="I45" s="70">
        <v>468.6</v>
      </c>
      <c r="J45" s="71">
        <v>8</v>
      </c>
      <c r="K45" s="71">
        <v>6</v>
      </c>
      <c r="L45" s="71">
        <v>2</v>
      </c>
      <c r="M45" s="70">
        <f>N45+O45</f>
        <v>468.6</v>
      </c>
      <c r="N45" s="70">
        <v>353.8</v>
      </c>
      <c r="O45" s="70">
        <v>114.8</v>
      </c>
      <c r="P45" s="79">
        <f t="shared" si="11"/>
        <v>14332131</v>
      </c>
      <c r="Q45" s="81">
        <f t="shared" si="10"/>
        <v>14332131</v>
      </c>
      <c r="R45" s="72">
        <v>8880188.3800000008</v>
      </c>
      <c r="S45" s="78">
        <v>2725971.31</v>
      </c>
      <c r="T45" s="78">
        <v>2725971.31</v>
      </c>
      <c r="U45" s="76">
        <v>0</v>
      </c>
      <c r="V45" s="75">
        <v>0</v>
      </c>
      <c r="W45" s="73"/>
      <c r="X45" s="48"/>
    </row>
    <row r="46" spans="1:25" s="15" customFormat="1" ht="16.5" customHeight="1">
      <c r="A46" s="36">
        <v>10</v>
      </c>
      <c r="B46" s="67" t="s">
        <v>121</v>
      </c>
      <c r="C46" s="68" t="s">
        <v>122</v>
      </c>
      <c r="D46" s="36" t="s">
        <v>101</v>
      </c>
      <c r="E46" s="66" t="s">
        <v>102</v>
      </c>
      <c r="F46" s="66" t="s">
        <v>103</v>
      </c>
      <c r="G46" s="69">
        <v>26</v>
      </c>
      <c r="H46" s="69">
        <v>26</v>
      </c>
      <c r="I46" s="70">
        <v>464.49</v>
      </c>
      <c r="J46" s="71">
        <v>8</v>
      </c>
      <c r="K46" s="71">
        <v>6</v>
      </c>
      <c r="L46" s="71">
        <v>2</v>
      </c>
      <c r="M46" s="70">
        <f>N46+O46</f>
        <v>437.01</v>
      </c>
      <c r="N46" s="70">
        <v>348.13</v>
      </c>
      <c r="O46" s="70">
        <v>88.88</v>
      </c>
      <c r="P46" s="79">
        <f>M46*30585+U46</f>
        <v>13442413.35</v>
      </c>
      <c r="Q46" s="81">
        <f t="shared" si="10"/>
        <v>13365950.85</v>
      </c>
      <c r="R46" s="72">
        <v>8281543.1500000004</v>
      </c>
      <c r="S46" s="78">
        <v>2542203.85</v>
      </c>
      <c r="T46" s="78">
        <v>2542203.85</v>
      </c>
      <c r="U46" s="76">
        <v>76462.5</v>
      </c>
      <c r="V46" s="75">
        <v>0</v>
      </c>
      <c r="W46" s="73"/>
      <c r="X46" s="48"/>
    </row>
    <row r="47" spans="1:25" s="15" customFormat="1" ht="16.5" customHeight="1">
      <c r="A47" s="36">
        <v>11</v>
      </c>
      <c r="B47" s="67" t="s">
        <v>123</v>
      </c>
      <c r="C47" s="68" t="s">
        <v>124</v>
      </c>
      <c r="D47" s="36" t="s">
        <v>101</v>
      </c>
      <c r="E47" s="66" t="s">
        <v>102</v>
      </c>
      <c r="F47" s="66" t="s">
        <v>103</v>
      </c>
      <c r="G47" s="69">
        <v>17</v>
      </c>
      <c r="H47" s="69">
        <v>17</v>
      </c>
      <c r="I47" s="70">
        <v>225.3</v>
      </c>
      <c r="J47" s="71">
        <v>5</v>
      </c>
      <c r="K47" s="71">
        <v>1</v>
      </c>
      <c r="L47" s="71">
        <v>4</v>
      </c>
      <c r="M47" s="70">
        <v>225.3</v>
      </c>
      <c r="N47" s="70">
        <v>41.7</v>
      </c>
      <c r="O47" s="70">
        <v>183.6</v>
      </c>
      <c r="P47" s="79">
        <f t="shared" si="11"/>
        <v>6890800.5</v>
      </c>
      <c r="Q47" s="81">
        <f t="shared" si="10"/>
        <v>6890800.5</v>
      </c>
      <c r="R47" s="72">
        <v>4269539.99</v>
      </c>
      <c r="S47" s="78">
        <v>1310630.26</v>
      </c>
      <c r="T47" s="78">
        <v>1310630.26</v>
      </c>
      <c r="U47" s="76">
        <v>0</v>
      </c>
      <c r="V47" s="75">
        <v>0</v>
      </c>
      <c r="W47" s="73"/>
      <c r="X47" s="48"/>
    </row>
    <row r="48" spans="1:25" s="15" customFormat="1" ht="16.5" customHeight="1">
      <c r="A48" s="141" t="s">
        <v>66</v>
      </c>
      <c r="B48" s="142"/>
      <c r="C48" s="142"/>
      <c r="D48" s="142"/>
      <c r="E48" s="142"/>
      <c r="F48" s="143"/>
      <c r="G48" s="43">
        <f>SUM(G37:G47)</f>
        <v>295</v>
      </c>
      <c r="H48" s="43">
        <f t="shared" ref="H48:O48" si="12">SUM(H37:H47)</f>
        <v>295</v>
      </c>
      <c r="I48" s="43">
        <f t="shared" si="12"/>
        <v>5094.97</v>
      </c>
      <c r="J48" s="43">
        <f t="shared" si="12"/>
        <v>110</v>
      </c>
      <c r="K48" s="43">
        <f t="shared" si="12"/>
        <v>56</v>
      </c>
      <c r="L48" s="43">
        <f t="shared" si="12"/>
        <v>54</v>
      </c>
      <c r="M48" s="43">
        <f t="shared" si="12"/>
        <v>4606.7699999999995</v>
      </c>
      <c r="N48" s="43">
        <f t="shared" si="12"/>
        <v>2534.85</v>
      </c>
      <c r="O48" s="43">
        <f t="shared" si="12"/>
        <v>2071.92</v>
      </c>
      <c r="P48" s="92">
        <v>145086304.69999999</v>
      </c>
      <c r="Q48" s="92">
        <f>SUM(Q37:Q47)</f>
        <v>140543369.75043118</v>
      </c>
      <c r="R48" s="44">
        <f>SUM(R37:R47)</f>
        <v>87080671.899999991</v>
      </c>
      <c r="S48" s="44">
        <f>SUM(S37:S47)</f>
        <v>26731348.920000002</v>
      </c>
      <c r="T48" s="44">
        <v>26731348.93</v>
      </c>
      <c r="U48" s="77">
        <f>SUM(U37:U47)</f>
        <v>4542934.95</v>
      </c>
      <c r="V48" s="12">
        <f>P47-R47-S47-T47</f>
        <v>-1.0000000242143869E-2</v>
      </c>
      <c r="W48" s="74"/>
      <c r="X48" s="48"/>
    </row>
    <row r="49" spans="1:25" s="15" customFormat="1" ht="22.5" customHeight="1">
      <c r="A49" s="139" t="s">
        <v>95</v>
      </c>
      <c r="B49" s="139"/>
      <c r="C49" s="139"/>
      <c r="D49" s="139"/>
      <c r="E49" s="139"/>
      <c r="F49" s="139"/>
      <c r="G49" s="45">
        <f t="shared" ref="G49:U49" si="13">G27+G35+G48</f>
        <v>869</v>
      </c>
      <c r="H49" s="45">
        <f t="shared" si="13"/>
        <v>650</v>
      </c>
      <c r="I49" s="45">
        <f t="shared" si="13"/>
        <v>14492.510000000002</v>
      </c>
      <c r="J49" s="45">
        <f t="shared" si="13"/>
        <v>252</v>
      </c>
      <c r="K49" s="45">
        <f t="shared" si="13"/>
        <v>112</v>
      </c>
      <c r="L49" s="45">
        <f t="shared" si="13"/>
        <v>140</v>
      </c>
      <c r="M49" s="45">
        <f t="shared" si="13"/>
        <v>9619.3599999999988</v>
      </c>
      <c r="N49" s="45">
        <f t="shared" si="13"/>
        <v>4840.29</v>
      </c>
      <c r="O49" s="45">
        <f t="shared" si="13"/>
        <v>4779.07</v>
      </c>
      <c r="P49" s="80">
        <v>305124376.69999999</v>
      </c>
      <c r="Q49" s="80">
        <f>Q27+Q35+Q48</f>
        <v>288665404.25043118</v>
      </c>
      <c r="R49" s="46">
        <f t="shared" si="13"/>
        <v>190052449.07999998</v>
      </c>
      <c r="S49" s="46">
        <f t="shared" si="13"/>
        <v>49289634.079999998</v>
      </c>
      <c r="T49" s="46">
        <f t="shared" si="13"/>
        <v>49323321.089999996</v>
      </c>
      <c r="U49" s="46">
        <f t="shared" si="13"/>
        <v>16458972.449999999</v>
      </c>
      <c r="V49" s="16">
        <f>SUM(V45:V48)</f>
        <v>-1.0000000242143869E-2</v>
      </c>
      <c r="W49" s="73"/>
      <c r="X49" s="48"/>
    </row>
    <row r="50" spans="1:25" s="15" customFormat="1" ht="16.5" customHeight="1">
      <c r="T50" s="57"/>
    </row>
    <row r="51" spans="1:25" s="15" customFormat="1" ht="16.5" customHeight="1">
      <c r="A51" s="17"/>
      <c r="P51" s="57"/>
      <c r="Q51" s="57"/>
      <c r="R51" s="57"/>
    </row>
    <row r="52" spans="1:25" s="15" customFormat="1" ht="16.5" customHeight="1">
      <c r="A52" s="5"/>
      <c r="B52" s="5"/>
      <c r="C52" s="5"/>
      <c r="D52" s="5"/>
      <c r="E52" s="5"/>
      <c r="F52" s="5"/>
      <c r="G52" s="5"/>
      <c r="H52" s="5"/>
      <c r="I52" s="5"/>
      <c r="J52" s="24"/>
      <c r="K52" s="24"/>
      <c r="L52" s="24"/>
      <c r="M52" s="24"/>
      <c r="N52" s="24"/>
      <c r="O52" s="24"/>
      <c r="P52" s="90"/>
      <c r="Q52" s="90"/>
      <c r="R52" s="55"/>
      <c r="S52" s="24"/>
      <c r="T52" s="24"/>
      <c r="U52" s="24"/>
      <c r="V52"/>
      <c r="W52" s="56"/>
      <c r="X52"/>
      <c r="Y52" s="17"/>
    </row>
    <row r="53" spans="1:25" s="17" customFormat="1" ht="25.5" customHeight="1">
      <c r="A53" s="1"/>
      <c r="B53" s="6"/>
      <c r="C53" s="6"/>
      <c r="D53" s="6"/>
      <c r="E53" s="6"/>
      <c r="F53" s="6"/>
      <c r="G53" s="6"/>
      <c r="H53" s="6"/>
      <c r="I53" s="19"/>
      <c r="J53" s="6"/>
      <c r="K53" s="6"/>
      <c r="L53" s="6"/>
      <c r="M53" s="6"/>
      <c r="N53" s="6"/>
      <c r="O53" s="6"/>
      <c r="P53" s="84"/>
      <c r="Q53" s="84"/>
      <c r="R53" s="58"/>
      <c r="S53" s="6"/>
      <c r="T53" s="59"/>
      <c r="U53" s="6"/>
      <c r="V53" s="7"/>
      <c r="W53" s="7"/>
      <c r="X53" s="7"/>
      <c r="Y53"/>
    </row>
    <row r="54" spans="1:25" s="17" customFormat="1" ht="19.5" customHeight="1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93"/>
      <c r="Q54" s="93"/>
      <c r="R54" s="83"/>
      <c r="S54" s="5"/>
      <c r="T54" s="5"/>
      <c r="U54" s="5"/>
      <c r="V54"/>
      <c r="W54" s="56"/>
      <c r="X54"/>
      <c r="Y54"/>
    </row>
    <row r="55" spans="1:25" ht="15" customHeight="1">
      <c r="A55" s="1"/>
      <c r="P55" s="93"/>
      <c r="Q55" s="93"/>
      <c r="R55" s="83"/>
      <c r="S55" s="86"/>
      <c r="T55" s="87"/>
      <c r="V55" s="5"/>
      <c r="W55" s="5"/>
      <c r="X55" s="5"/>
      <c r="Y55" s="7"/>
    </row>
    <row r="56" spans="1:25">
      <c r="P56" s="93"/>
      <c r="Q56" s="93"/>
      <c r="R56" s="83"/>
      <c r="S56" s="86"/>
      <c r="T56" s="87"/>
    </row>
    <row r="57" spans="1:25" s="7" customFormat="1" ht="15.75">
      <c r="A57" s="6"/>
      <c r="B57" s="6"/>
      <c r="C57" s="6"/>
      <c r="D57" s="6"/>
      <c r="E57" s="6"/>
      <c r="F57" s="6"/>
      <c r="G57" s="6"/>
      <c r="H57" s="6"/>
      <c r="I57" s="19"/>
      <c r="J57" s="6"/>
      <c r="K57" s="6"/>
      <c r="L57" s="6"/>
      <c r="M57" s="6"/>
      <c r="N57" s="6"/>
      <c r="O57" s="6"/>
      <c r="P57" s="93"/>
      <c r="Q57" s="93"/>
      <c r="R57" s="83"/>
      <c r="S57" s="86"/>
      <c r="T57" s="87"/>
      <c r="U57" s="6"/>
      <c r="V57"/>
      <c r="W57"/>
      <c r="X57"/>
      <c r="Y57" s="5"/>
    </row>
    <row r="58" spans="1:25">
      <c r="P58" s="93"/>
      <c r="Q58" s="93"/>
      <c r="R58" s="83"/>
      <c r="S58" s="86"/>
      <c r="T58" s="87"/>
    </row>
    <row r="59" spans="1:25" s="5" customFormat="1" ht="18.75" customHeight="1">
      <c r="A59" s="6"/>
      <c r="B59" s="6"/>
      <c r="C59" s="6"/>
      <c r="D59" s="6"/>
      <c r="E59" s="6"/>
      <c r="F59" s="6"/>
      <c r="G59" s="6"/>
      <c r="H59" s="6"/>
      <c r="I59" s="19"/>
      <c r="J59" s="6"/>
      <c r="K59" s="6"/>
      <c r="L59" s="6"/>
      <c r="M59" s="6"/>
      <c r="N59" s="6"/>
      <c r="O59" s="6"/>
      <c r="P59" s="93"/>
      <c r="Q59" s="93"/>
      <c r="R59" s="83"/>
      <c r="S59" s="86"/>
      <c r="T59" s="87"/>
      <c r="U59" s="6"/>
      <c r="V59"/>
      <c r="W59"/>
      <c r="X59"/>
      <c r="Y59"/>
    </row>
    <row r="60" spans="1:25">
      <c r="P60" s="93"/>
      <c r="Q60" s="93"/>
      <c r="R60" s="83"/>
      <c r="S60" s="86"/>
      <c r="T60" s="87"/>
    </row>
    <row r="61" spans="1:25">
      <c r="P61" s="93"/>
      <c r="Q61" s="93"/>
      <c r="R61" s="83"/>
      <c r="S61" s="89"/>
      <c r="T61" s="87"/>
    </row>
    <row r="62" spans="1:25">
      <c r="P62" s="93"/>
      <c r="Q62" s="93"/>
      <c r="R62" s="83"/>
      <c r="S62" s="89"/>
      <c r="T62" s="87"/>
    </row>
    <row r="63" spans="1:25">
      <c r="P63" s="89"/>
      <c r="Q63" s="89"/>
      <c r="R63" s="83"/>
      <c r="S63" s="89"/>
      <c r="T63" s="87"/>
    </row>
    <row r="64" spans="1:25">
      <c r="P64" s="89"/>
      <c r="Q64" s="89"/>
      <c r="R64" s="83"/>
      <c r="S64" s="89"/>
      <c r="T64" s="87"/>
    </row>
    <row r="65" spans="16:20">
      <c r="P65" s="89"/>
      <c r="Q65" s="89"/>
      <c r="R65" s="83"/>
      <c r="S65" s="89"/>
      <c r="T65" s="87"/>
    </row>
    <row r="66" spans="16:20">
      <c r="P66" s="89"/>
      <c r="Q66" s="89"/>
      <c r="R66" s="87"/>
      <c r="S66" s="89"/>
      <c r="T66" s="87"/>
    </row>
    <row r="67" spans="16:20">
      <c r="P67" s="91"/>
      <c r="Q67" s="91"/>
      <c r="S67" s="89"/>
    </row>
    <row r="68" spans="16:20">
      <c r="P68" s="85"/>
      <c r="Q68" s="85"/>
      <c r="S68" s="89"/>
    </row>
    <row r="69" spans="16:20">
      <c r="S69" s="89"/>
    </row>
    <row r="70" spans="16:20">
      <c r="S70" s="89"/>
    </row>
    <row r="71" spans="16:20">
      <c r="S71" s="89"/>
    </row>
    <row r="72" spans="16:20">
      <c r="S72" s="88"/>
    </row>
  </sheetData>
  <mergeCells count="33">
    <mergeCell ref="A27:F27"/>
    <mergeCell ref="A14:U14"/>
    <mergeCell ref="A9:A12"/>
    <mergeCell ref="C9:D10"/>
    <mergeCell ref="C11:C12"/>
    <mergeCell ref="D11:D12"/>
    <mergeCell ref="J9:L9"/>
    <mergeCell ref="J10:J11"/>
    <mergeCell ref="I9:I11"/>
    <mergeCell ref="B9:B12"/>
    <mergeCell ref="N10:O10"/>
    <mergeCell ref="M10:M11"/>
    <mergeCell ref="F9:F12"/>
    <mergeCell ref="H9:H11"/>
    <mergeCell ref="G9:G11"/>
    <mergeCell ref="K10:L10"/>
    <mergeCell ref="M9:O9"/>
    <mergeCell ref="S1:U1"/>
    <mergeCell ref="A7:U7"/>
    <mergeCell ref="S2:T2"/>
    <mergeCell ref="R3:U3"/>
    <mergeCell ref="R4:U4"/>
    <mergeCell ref="R5:U5"/>
    <mergeCell ref="E9:E12"/>
    <mergeCell ref="A28:U28"/>
    <mergeCell ref="A49:F49"/>
    <mergeCell ref="A29:G29"/>
    <mergeCell ref="A36:U36"/>
    <mergeCell ref="A35:F35"/>
    <mergeCell ref="A48:F48"/>
    <mergeCell ref="P10:P11"/>
    <mergeCell ref="P9:U9"/>
    <mergeCell ref="R10:T10"/>
  </mergeCells>
  <phoneticPr fontId="10" type="noConversion"/>
  <pageMargins left="0" right="0" top="0.15748031496062992" bottom="0.27559055118110237" header="0.19685039370078741" footer="0.31496062992125984"/>
  <pageSetup paperSize="9" scale="80" fitToHeight="2" orientation="landscape" verticalDpi="180" r:id="rId1"/>
  <rowBreaks count="1" manualBreakCount="1">
    <brk id="27" max="20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W60"/>
  <sheetViews>
    <sheetView view="pageBreakPreview" topLeftCell="C18" zoomScaleSheetLayoutView="100" workbookViewId="0">
      <selection activeCell="I10" sqref="I10:I11"/>
    </sheetView>
  </sheetViews>
  <sheetFormatPr defaultRowHeight="12"/>
  <cols>
    <col min="1" max="1" width="3.28515625" style="96" customWidth="1"/>
    <col min="2" max="2" width="20.140625" style="96" customWidth="1"/>
    <col min="3" max="3" width="7.42578125" style="96" customWidth="1"/>
    <col min="4" max="4" width="9.140625" style="96"/>
    <col min="5" max="7" width="4.85546875" style="96" customWidth="1"/>
    <col min="8" max="8" width="10.140625" style="96" customWidth="1"/>
    <col min="9" max="9" width="12.140625" style="96" customWidth="1"/>
    <col min="10" max="10" width="7.7109375" style="96" customWidth="1"/>
    <col min="11" max="11" width="6.28515625" style="96" customWidth="1"/>
    <col min="12" max="12" width="5.28515625" style="96" customWidth="1"/>
    <col min="13" max="13" width="9.7109375" style="96" customWidth="1"/>
    <col min="14" max="14" width="3.85546875" style="96" customWidth="1"/>
    <col min="15" max="19" width="4.42578125" style="96" customWidth="1"/>
    <col min="20" max="20" width="12.42578125" style="96" customWidth="1"/>
    <col min="21" max="21" width="4.7109375" style="96" customWidth="1"/>
    <col min="22" max="22" width="7" style="96" customWidth="1"/>
    <col min="23" max="23" width="8.7109375" style="96" customWidth="1"/>
    <col min="24" max="16384" width="9.140625" style="99"/>
  </cols>
  <sheetData>
    <row r="1" spans="1:23">
      <c r="A1" s="95"/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Q1" s="97"/>
      <c r="S1" s="98"/>
      <c r="T1" s="98"/>
      <c r="U1" s="98"/>
      <c r="V1" s="98" t="s">
        <v>97</v>
      </c>
    </row>
    <row r="2" spans="1:23">
      <c r="I2" s="100"/>
      <c r="P2" s="97"/>
      <c r="Q2" s="97"/>
      <c r="R2" s="98"/>
      <c r="S2" s="98"/>
      <c r="T2" s="98"/>
      <c r="U2" s="98"/>
      <c r="W2" s="99"/>
    </row>
    <row r="3" spans="1:23" hidden="1">
      <c r="I3" s="100"/>
      <c r="P3" s="97"/>
      <c r="Q3" s="97"/>
      <c r="R3" s="98"/>
      <c r="S3" s="98"/>
      <c r="T3" s="98"/>
      <c r="U3" s="98"/>
      <c r="V3" s="99"/>
      <c r="W3" s="99"/>
    </row>
    <row r="4" spans="1:23" hidden="1">
      <c r="I4" s="100"/>
      <c r="P4" s="97"/>
      <c r="Q4" s="97"/>
      <c r="R4" s="98"/>
      <c r="S4" s="98"/>
      <c r="T4" s="98"/>
      <c r="U4" s="98"/>
      <c r="V4" s="99"/>
      <c r="W4" s="99"/>
    </row>
    <row r="5" spans="1:23" hidden="1">
      <c r="I5" s="100"/>
      <c r="T5" s="170"/>
      <c r="U5" s="170"/>
      <c r="V5" s="170"/>
      <c r="W5" s="170"/>
    </row>
    <row r="6" spans="1:23">
      <c r="I6" s="100"/>
    </row>
    <row r="7" spans="1:23">
      <c r="A7" s="171" t="s">
        <v>30</v>
      </c>
      <c r="B7" s="171"/>
      <c r="C7" s="171"/>
      <c r="D7" s="171"/>
      <c r="E7" s="171"/>
      <c r="F7" s="171"/>
      <c r="G7" s="171"/>
      <c r="H7" s="171"/>
      <c r="I7" s="171"/>
      <c r="J7" s="171"/>
      <c r="K7" s="171"/>
      <c r="L7" s="171"/>
      <c r="M7" s="171"/>
      <c r="N7" s="171"/>
      <c r="O7" s="171"/>
      <c r="P7" s="171"/>
      <c r="Q7" s="171"/>
      <c r="R7" s="171"/>
      <c r="S7" s="171"/>
      <c r="T7" s="171"/>
      <c r="U7" s="171"/>
      <c r="V7" s="171"/>
      <c r="W7" s="171"/>
    </row>
    <row r="8" spans="1:23">
      <c r="A8" s="101"/>
      <c r="B8" s="101"/>
      <c r="C8" s="101"/>
      <c r="D8" s="101"/>
      <c r="E8" s="101"/>
      <c r="F8" s="101"/>
      <c r="G8" s="101"/>
      <c r="H8" s="101"/>
      <c r="I8" s="101"/>
      <c r="J8" s="101"/>
      <c r="K8" s="101"/>
      <c r="L8" s="101"/>
      <c r="M8" s="101"/>
      <c r="N8" s="101"/>
      <c r="O8" s="101"/>
      <c r="P8" s="101"/>
      <c r="Q8" s="101"/>
      <c r="R8" s="101"/>
      <c r="S8" s="101"/>
      <c r="T8" s="101"/>
      <c r="U8" s="101"/>
      <c r="V8" s="101"/>
      <c r="W8" s="101"/>
    </row>
    <row r="9" spans="1:23" s="104" customFormat="1" ht="76.5" customHeight="1">
      <c r="A9" s="162" t="s">
        <v>0</v>
      </c>
      <c r="B9" s="162" t="s">
        <v>1</v>
      </c>
      <c r="C9" s="163" t="s">
        <v>31</v>
      </c>
      <c r="D9" s="163"/>
      <c r="E9" s="160" t="s">
        <v>32</v>
      </c>
      <c r="F9" s="160"/>
      <c r="G9" s="160"/>
      <c r="H9" s="160" t="s">
        <v>33</v>
      </c>
      <c r="I9" s="160"/>
      <c r="J9" s="160"/>
      <c r="K9" s="157" t="s">
        <v>127</v>
      </c>
      <c r="L9" s="158"/>
      <c r="M9" s="159"/>
      <c r="N9" s="160" t="s">
        <v>34</v>
      </c>
      <c r="O9" s="160"/>
      <c r="P9" s="160"/>
      <c r="Q9" s="160" t="s">
        <v>35</v>
      </c>
      <c r="R9" s="160"/>
      <c r="S9" s="160"/>
      <c r="T9" s="156" t="s">
        <v>36</v>
      </c>
      <c r="U9" s="155" t="s">
        <v>37</v>
      </c>
      <c r="V9" s="155" t="s">
        <v>38</v>
      </c>
      <c r="W9" s="155" t="s">
        <v>39</v>
      </c>
    </row>
    <row r="10" spans="1:23" ht="25.5" customHeight="1">
      <c r="A10" s="162"/>
      <c r="B10" s="162"/>
      <c r="C10" s="156" t="s">
        <v>40</v>
      </c>
      <c r="D10" s="103" t="s">
        <v>41</v>
      </c>
      <c r="E10" s="156" t="s">
        <v>42</v>
      </c>
      <c r="F10" s="156" t="s">
        <v>43</v>
      </c>
      <c r="G10" s="155" t="s">
        <v>44</v>
      </c>
      <c r="H10" s="156" t="s">
        <v>42</v>
      </c>
      <c r="I10" s="156" t="s">
        <v>43</v>
      </c>
      <c r="J10" s="164" t="s">
        <v>44</v>
      </c>
      <c r="K10" s="156" t="s">
        <v>42</v>
      </c>
      <c r="L10" s="156" t="s">
        <v>43</v>
      </c>
      <c r="M10" s="164" t="s">
        <v>44</v>
      </c>
      <c r="N10" s="156" t="s">
        <v>42</v>
      </c>
      <c r="O10" s="156" t="s">
        <v>43</v>
      </c>
      <c r="P10" s="155" t="s">
        <v>44</v>
      </c>
      <c r="Q10" s="156" t="s">
        <v>42</v>
      </c>
      <c r="R10" s="156" t="s">
        <v>43</v>
      </c>
      <c r="S10" s="155" t="s">
        <v>44</v>
      </c>
      <c r="T10" s="156"/>
      <c r="U10" s="155"/>
      <c r="V10" s="155"/>
      <c r="W10" s="155"/>
    </row>
    <row r="11" spans="1:23" ht="102" customHeight="1">
      <c r="A11" s="162"/>
      <c r="B11" s="162"/>
      <c r="C11" s="156"/>
      <c r="D11" s="103" t="s">
        <v>15</v>
      </c>
      <c r="E11" s="156"/>
      <c r="F11" s="156"/>
      <c r="G11" s="155"/>
      <c r="H11" s="156"/>
      <c r="I11" s="156"/>
      <c r="J11" s="165"/>
      <c r="K11" s="156"/>
      <c r="L11" s="156"/>
      <c r="M11" s="165"/>
      <c r="N11" s="156"/>
      <c r="O11" s="156"/>
      <c r="P11" s="155"/>
      <c r="Q11" s="156"/>
      <c r="R11" s="156"/>
      <c r="S11" s="155"/>
      <c r="T11" s="156"/>
      <c r="U11" s="155"/>
      <c r="V11" s="155"/>
      <c r="W11" s="155"/>
    </row>
    <row r="12" spans="1:23" ht="16.5" customHeight="1">
      <c r="A12" s="105"/>
      <c r="B12" s="105"/>
      <c r="C12" s="102" t="s">
        <v>21</v>
      </c>
      <c r="D12" s="102" t="s">
        <v>21</v>
      </c>
      <c r="E12" s="102" t="s">
        <v>21</v>
      </c>
      <c r="F12" s="102" t="s">
        <v>23</v>
      </c>
      <c r="G12" s="102" t="s">
        <v>23</v>
      </c>
      <c r="H12" s="102" t="s">
        <v>21</v>
      </c>
      <c r="I12" s="102" t="s">
        <v>23</v>
      </c>
      <c r="J12" s="102" t="s">
        <v>23</v>
      </c>
      <c r="K12" s="102" t="s">
        <v>21</v>
      </c>
      <c r="L12" s="102" t="s">
        <v>23</v>
      </c>
      <c r="M12" s="102" t="s">
        <v>23</v>
      </c>
      <c r="N12" s="102" t="s">
        <v>21</v>
      </c>
      <c r="O12" s="102" t="s">
        <v>23</v>
      </c>
      <c r="P12" s="102" t="s">
        <v>23</v>
      </c>
      <c r="Q12" s="102" t="s">
        <v>21</v>
      </c>
      <c r="R12" s="102" t="s">
        <v>23</v>
      </c>
      <c r="S12" s="102" t="s">
        <v>23</v>
      </c>
      <c r="T12" s="102" t="s">
        <v>23</v>
      </c>
      <c r="U12" s="102" t="s">
        <v>23</v>
      </c>
      <c r="V12" s="102" t="s">
        <v>23</v>
      </c>
      <c r="W12" s="106" t="s">
        <v>23</v>
      </c>
    </row>
    <row r="13" spans="1:23" ht="16.5" customHeight="1">
      <c r="A13" s="102">
        <v>1</v>
      </c>
      <c r="B13" s="102">
        <v>2</v>
      </c>
      <c r="C13" s="102">
        <v>3</v>
      </c>
      <c r="D13" s="102">
        <v>4</v>
      </c>
      <c r="E13" s="102">
        <v>5</v>
      </c>
      <c r="F13" s="102">
        <v>6</v>
      </c>
      <c r="G13" s="102">
        <v>7</v>
      </c>
      <c r="H13" s="102">
        <v>8</v>
      </c>
      <c r="I13" s="102">
        <v>9</v>
      </c>
      <c r="J13" s="102">
        <v>10</v>
      </c>
      <c r="K13" s="102">
        <v>11</v>
      </c>
      <c r="L13" s="102">
        <v>12</v>
      </c>
      <c r="M13" s="102">
        <v>13</v>
      </c>
      <c r="N13" s="102">
        <v>14</v>
      </c>
      <c r="O13" s="102">
        <v>15</v>
      </c>
      <c r="P13" s="102">
        <v>16</v>
      </c>
      <c r="Q13" s="102">
        <v>17</v>
      </c>
      <c r="R13" s="102">
        <v>18</v>
      </c>
      <c r="S13" s="102">
        <v>19</v>
      </c>
      <c r="T13" s="102">
        <v>20</v>
      </c>
      <c r="U13" s="102">
        <v>21</v>
      </c>
      <c r="V13" s="102">
        <v>22</v>
      </c>
      <c r="W13" s="106">
        <v>23</v>
      </c>
    </row>
    <row r="14" spans="1:23" ht="16.5" customHeight="1">
      <c r="A14" s="161" t="s">
        <v>69</v>
      </c>
      <c r="B14" s="161"/>
      <c r="C14" s="161"/>
      <c r="D14" s="161"/>
      <c r="E14" s="161"/>
      <c r="F14" s="161"/>
      <c r="G14" s="161"/>
      <c r="H14" s="161"/>
      <c r="I14" s="161"/>
      <c r="J14" s="161"/>
      <c r="K14" s="161"/>
      <c r="L14" s="161"/>
      <c r="M14" s="161"/>
      <c r="N14" s="161"/>
      <c r="O14" s="161"/>
      <c r="P14" s="161"/>
      <c r="Q14" s="161"/>
      <c r="R14" s="161"/>
      <c r="S14" s="161"/>
      <c r="T14" s="161"/>
      <c r="U14" s="161"/>
      <c r="V14" s="161"/>
      <c r="W14" s="161"/>
    </row>
    <row r="15" spans="1:23" ht="16.5" customHeight="1">
      <c r="A15" s="102">
        <v>1</v>
      </c>
      <c r="B15" s="108" t="s">
        <v>24</v>
      </c>
      <c r="C15" s="109">
        <f ca="1">'Лист1 (изм)'!M15</f>
        <v>188.04000000000002</v>
      </c>
      <c r="D15" s="110">
        <f ca="1">'Лист1 (изм)'!N15</f>
        <v>26.8</v>
      </c>
      <c r="E15" s="102">
        <v>0</v>
      </c>
      <c r="F15" s="102">
        <v>0</v>
      </c>
      <c r="G15" s="102">
        <v>0</v>
      </c>
      <c r="H15" s="109">
        <f t="shared" ref="H15:H26" si="0">C15</f>
        <v>188.04000000000002</v>
      </c>
      <c r="I15" s="111">
        <f ca="1">'Лист1 (изм)'!P15</f>
        <v>5902021.5</v>
      </c>
      <c r="J15" s="102">
        <v>29550</v>
      </c>
      <c r="K15" s="102">
        <v>0</v>
      </c>
      <c r="L15" s="102">
        <v>0</v>
      </c>
      <c r="M15" s="102">
        <v>0</v>
      </c>
      <c r="N15" s="102">
        <v>0</v>
      </c>
      <c r="O15" s="102">
        <v>0</v>
      </c>
      <c r="P15" s="102">
        <v>0</v>
      </c>
      <c r="Q15" s="102">
        <v>0</v>
      </c>
      <c r="R15" s="102">
        <v>0</v>
      </c>
      <c r="S15" s="102">
        <v>0</v>
      </c>
      <c r="T15" s="111">
        <f>I15</f>
        <v>5902021.5</v>
      </c>
      <c r="U15" s="109">
        <v>0</v>
      </c>
      <c r="V15" s="109">
        <v>29550</v>
      </c>
      <c r="W15" s="112">
        <f t="shared" ref="W15:W26" si="1">V15*3/4</f>
        <v>22162.5</v>
      </c>
    </row>
    <row r="16" spans="1:23" ht="16.5" customHeight="1">
      <c r="A16" s="102">
        <v>2</v>
      </c>
      <c r="B16" s="113" t="s">
        <v>25</v>
      </c>
      <c r="C16" s="109">
        <f ca="1">'Лист1 (изм)'!M16</f>
        <v>387.02</v>
      </c>
      <c r="D16" s="109">
        <f ca="1">'Лист1 (изм)'!N16</f>
        <v>146.18</v>
      </c>
      <c r="E16" s="102">
        <v>0</v>
      </c>
      <c r="F16" s="102">
        <v>0</v>
      </c>
      <c r="G16" s="102">
        <v>0</v>
      </c>
      <c r="H16" s="109">
        <f t="shared" si="0"/>
        <v>387.02</v>
      </c>
      <c r="I16" s="111">
        <f ca="1">'Лист1 (изм)'!P16</f>
        <v>12891483.000000002</v>
      </c>
      <c r="J16" s="102">
        <v>29550</v>
      </c>
      <c r="K16" s="102">
        <v>0</v>
      </c>
      <c r="L16" s="102">
        <v>0</v>
      </c>
      <c r="M16" s="102">
        <v>0</v>
      </c>
      <c r="N16" s="102">
        <v>0</v>
      </c>
      <c r="O16" s="102">
        <v>0</v>
      </c>
      <c r="P16" s="102">
        <v>0</v>
      </c>
      <c r="Q16" s="102">
        <v>0</v>
      </c>
      <c r="R16" s="102">
        <v>0</v>
      </c>
      <c r="S16" s="102">
        <v>0</v>
      </c>
      <c r="T16" s="111">
        <f t="shared" ref="T16:T26" si="2">I16</f>
        <v>12891483.000000002</v>
      </c>
      <c r="U16" s="109">
        <v>0</v>
      </c>
      <c r="V16" s="109">
        <v>29550</v>
      </c>
      <c r="W16" s="112">
        <f t="shared" si="1"/>
        <v>22162.5</v>
      </c>
    </row>
    <row r="17" spans="1:23" ht="16.5" customHeight="1">
      <c r="A17" s="102">
        <v>3</v>
      </c>
      <c r="B17" s="108" t="s">
        <v>28</v>
      </c>
      <c r="C17" s="110">
        <f ca="1">'Лист1 (изм)'!M17</f>
        <v>143.4</v>
      </c>
      <c r="D17" s="110">
        <f ca="1">'Лист1 (изм)'!N17</f>
        <v>46.7</v>
      </c>
      <c r="E17" s="102">
        <v>0</v>
      </c>
      <c r="F17" s="102">
        <v>0</v>
      </c>
      <c r="G17" s="102">
        <v>0</v>
      </c>
      <c r="H17" s="110">
        <f t="shared" si="0"/>
        <v>143.4</v>
      </c>
      <c r="I17" s="111">
        <f ca="1">'Лист1 (изм)'!P17</f>
        <v>4237470</v>
      </c>
      <c r="J17" s="102">
        <v>29550</v>
      </c>
      <c r="K17" s="102">
        <v>0</v>
      </c>
      <c r="L17" s="102">
        <v>0</v>
      </c>
      <c r="M17" s="102">
        <v>0</v>
      </c>
      <c r="N17" s="102">
        <v>0</v>
      </c>
      <c r="O17" s="102">
        <v>0</v>
      </c>
      <c r="P17" s="102">
        <v>0</v>
      </c>
      <c r="Q17" s="102">
        <v>0</v>
      </c>
      <c r="R17" s="102">
        <v>0</v>
      </c>
      <c r="S17" s="102">
        <v>0</v>
      </c>
      <c r="T17" s="111">
        <f t="shared" si="2"/>
        <v>4237470</v>
      </c>
      <c r="U17" s="109">
        <v>0</v>
      </c>
      <c r="V17" s="109">
        <v>29550</v>
      </c>
      <c r="W17" s="112">
        <f t="shared" si="1"/>
        <v>22162.5</v>
      </c>
    </row>
    <row r="18" spans="1:23" ht="16.5" customHeight="1">
      <c r="A18" s="102">
        <v>4</v>
      </c>
      <c r="B18" s="108" t="s">
        <v>29</v>
      </c>
      <c r="C18" s="109">
        <f ca="1">'Лист1 (изм)'!M18</f>
        <v>693.55</v>
      </c>
      <c r="D18" s="109">
        <f ca="1">'Лист1 (изм)'!N18</f>
        <v>642.54999999999995</v>
      </c>
      <c r="E18" s="102">
        <v>0</v>
      </c>
      <c r="F18" s="102">
        <v>0</v>
      </c>
      <c r="G18" s="102">
        <v>0</v>
      </c>
      <c r="H18" s="110">
        <f t="shared" si="0"/>
        <v>693.55</v>
      </c>
      <c r="I18" s="111">
        <f ca="1">'Лист1 (изм)'!P18</f>
        <v>21691177.5</v>
      </c>
      <c r="J18" s="102">
        <v>29550</v>
      </c>
      <c r="K18" s="102">
        <v>0</v>
      </c>
      <c r="L18" s="102">
        <v>0</v>
      </c>
      <c r="M18" s="102">
        <v>0</v>
      </c>
      <c r="N18" s="102">
        <v>0</v>
      </c>
      <c r="O18" s="102">
        <v>0</v>
      </c>
      <c r="P18" s="102">
        <v>0</v>
      </c>
      <c r="Q18" s="102">
        <v>0</v>
      </c>
      <c r="R18" s="102">
        <v>0</v>
      </c>
      <c r="S18" s="102">
        <v>0</v>
      </c>
      <c r="T18" s="111">
        <f t="shared" si="2"/>
        <v>21691177.5</v>
      </c>
      <c r="U18" s="109">
        <v>0</v>
      </c>
      <c r="V18" s="109">
        <v>29550</v>
      </c>
      <c r="W18" s="112">
        <f t="shared" si="1"/>
        <v>22162.5</v>
      </c>
    </row>
    <row r="19" spans="1:23" ht="16.5" customHeight="1">
      <c r="A19" s="102">
        <v>5</v>
      </c>
      <c r="B19" s="108" t="s">
        <v>26</v>
      </c>
      <c r="C19" s="109">
        <f ca="1">'Лист1 (изм)'!M19</f>
        <v>473.87</v>
      </c>
      <c r="D19" s="110">
        <f ca="1">'Лист1 (изм)'!N19</f>
        <v>12.6</v>
      </c>
      <c r="E19" s="102">
        <v>0</v>
      </c>
      <c r="F19" s="102">
        <v>0</v>
      </c>
      <c r="G19" s="102">
        <v>0</v>
      </c>
      <c r="H19" s="110">
        <f t="shared" si="0"/>
        <v>473.87</v>
      </c>
      <c r="I19" s="111">
        <f ca="1">'Лист1 (изм)'!P19</f>
        <v>17891934</v>
      </c>
      <c r="J19" s="102">
        <v>29550</v>
      </c>
      <c r="K19" s="102">
        <v>0</v>
      </c>
      <c r="L19" s="102">
        <v>0</v>
      </c>
      <c r="M19" s="102">
        <v>0</v>
      </c>
      <c r="N19" s="102">
        <v>0</v>
      </c>
      <c r="O19" s="102">
        <v>0</v>
      </c>
      <c r="P19" s="102">
        <v>0</v>
      </c>
      <c r="Q19" s="102">
        <v>0</v>
      </c>
      <c r="R19" s="102">
        <v>0</v>
      </c>
      <c r="S19" s="102">
        <v>0</v>
      </c>
      <c r="T19" s="111">
        <f t="shared" si="2"/>
        <v>17891934</v>
      </c>
      <c r="U19" s="109">
        <v>0</v>
      </c>
      <c r="V19" s="109">
        <v>29550</v>
      </c>
      <c r="W19" s="112">
        <f t="shared" si="1"/>
        <v>22162.5</v>
      </c>
    </row>
    <row r="20" spans="1:23" ht="16.5" customHeight="1">
      <c r="A20" s="102">
        <v>6</v>
      </c>
      <c r="B20" s="108" t="s">
        <v>27</v>
      </c>
      <c r="C20" s="109">
        <f ca="1">'Лист1 (изм)'!M20</f>
        <v>670.62</v>
      </c>
      <c r="D20" s="109">
        <f ca="1">'Лист1 (изм)'!N20</f>
        <v>544.62</v>
      </c>
      <c r="E20" s="102">
        <v>0</v>
      </c>
      <c r="F20" s="102">
        <v>0</v>
      </c>
      <c r="G20" s="102">
        <v>0</v>
      </c>
      <c r="H20" s="110">
        <f t="shared" si="0"/>
        <v>670.62</v>
      </c>
      <c r="I20" s="111">
        <f ca="1">'Лист1 (изм)'!P20</f>
        <v>19997076</v>
      </c>
      <c r="J20" s="102">
        <v>29550</v>
      </c>
      <c r="K20" s="102">
        <v>0</v>
      </c>
      <c r="L20" s="102">
        <v>0</v>
      </c>
      <c r="M20" s="102">
        <v>0</v>
      </c>
      <c r="N20" s="102">
        <v>0</v>
      </c>
      <c r="O20" s="102">
        <v>0</v>
      </c>
      <c r="P20" s="102">
        <v>0</v>
      </c>
      <c r="Q20" s="102">
        <v>0</v>
      </c>
      <c r="R20" s="102">
        <v>0</v>
      </c>
      <c r="S20" s="102">
        <v>0</v>
      </c>
      <c r="T20" s="111">
        <f t="shared" si="2"/>
        <v>19997076</v>
      </c>
      <c r="U20" s="109">
        <v>0</v>
      </c>
      <c r="V20" s="109">
        <v>29550</v>
      </c>
      <c r="W20" s="112">
        <f t="shared" si="1"/>
        <v>22162.5</v>
      </c>
    </row>
    <row r="21" spans="1:23" ht="16.5" customHeight="1">
      <c r="A21" s="102">
        <v>7</v>
      </c>
      <c r="B21" s="108" t="s">
        <v>84</v>
      </c>
      <c r="C21" s="110">
        <f ca="1">'Лист1 (изм)'!M21</f>
        <v>60.2</v>
      </c>
      <c r="D21" s="110">
        <f ca="1">'Лист1 (изм)'!N21</f>
        <v>23.2</v>
      </c>
      <c r="E21" s="102">
        <v>0</v>
      </c>
      <c r="F21" s="102">
        <v>0</v>
      </c>
      <c r="G21" s="102">
        <v>0</v>
      </c>
      <c r="H21" s="110">
        <f t="shared" si="0"/>
        <v>60.2</v>
      </c>
      <c r="I21" s="111">
        <f ca="1">'Лист1 (изм)'!P21</f>
        <v>1920750</v>
      </c>
      <c r="J21" s="102">
        <v>29550</v>
      </c>
      <c r="K21" s="102">
        <v>0</v>
      </c>
      <c r="L21" s="102">
        <v>0</v>
      </c>
      <c r="M21" s="102">
        <v>0</v>
      </c>
      <c r="N21" s="102">
        <v>0</v>
      </c>
      <c r="O21" s="102">
        <v>0</v>
      </c>
      <c r="P21" s="102">
        <v>0</v>
      </c>
      <c r="Q21" s="102">
        <v>0</v>
      </c>
      <c r="R21" s="102">
        <v>0</v>
      </c>
      <c r="S21" s="102">
        <v>0</v>
      </c>
      <c r="T21" s="111">
        <f t="shared" si="2"/>
        <v>1920750</v>
      </c>
      <c r="U21" s="109">
        <v>0</v>
      </c>
      <c r="V21" s="109">
        <v>29550</v>
      </c>
      <c r="W21" s="112">
        <f t="shared" si="1"/>
        <v>22162.5</v>
      </c>
    </row>
    <row r="22" spans="1:23" ht="16.5" customHeight="1">
      <c r="A22" s="102">
        <v>8</v>
      </c>
      <c r="B22" s="108" t="s">
        <v>52</v>
      </c>
      <c r="C22" s="109">
        <f ca="1">'Лист1 (изм)'!M22</f>
        <v>159.07</v>
      </c>
      <c r="D22" s="109">
        <f ca="1">'Лист1 (изм)'!N22</f>
        <v>94.77</v>
      </c>
      <c r="E22" s="102">
        <v>0</v>
      </c>
      <c r="F22" s="102">
        <v>0</v>
      </c>
      <c r="G22" s="102">
        <v>0</v>
      </c>
      <c r="H22" s="110">
        <f t="shared" si="0"/>
        <v>159.07</v>
      </c>
      <c r="I22" s="111">
        <f ca="1">'Лист1 (изм)'!P22</f>
        <v>4700518.5</v>
      </c>
      <c r="J22" s="102">
        <v>29550</v>
      </c>
      <c r="K22" s="102">
        <v>0</v>
      </c>
      <c r="L22" s="102">
        <v>0</v>
      </c>
      <c r="M22" s="102">
        <v>0</v>
      </c>
      <c r="N22" s="102">
        <v>0</v>
      </c>
      <c r="O22" s="102">
        <v>0</v>
      </c>
      <c r="P22" s="102">
        <v>0</v>
      </c>
      <c r="Q22" s="102">
        <v>0</v>
      </c>
      <c r="R22" s="102">
        <v>0</v>
      </c>
      <c r="S22" s="102">
        <v>0</v>
      </c>
      <c r="T22" s="111">
        <f t="shared" si="2"/>
        <v>4700518.5</v>
      </c>
      <c r="U22" s="109">
        <v>0</v>
      </c>
      <c r="V22" s="109">
        <v>29550</v>
      </c>
      <c r="W22" s="112">
        <f t="shared" si="1"/>
        <v>22162.5</v>
      </c>
    </row>
    <row r="23" spans="1:23" ht="16.5" customHeight="1">
      <c r="A23" s="102">
        <v>9</v>
      </c>
      <c r="B23" s="114" t="s">
        <v>79</v>
      </c>
      <c r="C23" s="110">
        <f ca="1">'Лист1 (изм)'!M23</f>
        <v>25.5</v>
      </c>
      <c r="D23" s="109">
        <f ca="1">'Лист1 (изм)'!N23</f>
        <v>0</v>
      </c>
      <c r="E23" s="102">
        <v>0</v>
      </c>
      <c r="F23" s="102">
        <v>0</v>
      </c>
      <c r="G23" s="102">
        <v>0</v>
      </c>
      <c r="H23" s="110">
        <f>C23</f>
        <v>25.5</v>
      </c>
      <c r="I23" s="111">
        <f ca="1">'Лист1 (изм)'!P23</f>
        <v>836560.50000000012</v>
      </c>
      <c r="J23" s="102">
        <v>29551</v>
      </c>
      <c r="K23" s="102">
        <v>0</v>
      </c>
      <c r="L23" s="102">
        <v>0</v>
      </c>
      <c r="M23" s="102">
        <v>0</v>
      </c>
      <c r="N23" s="102">
        <v>0</v>
      </c>
      <c r="O23" s="102">
        <v>0</v>
      </c>
      <c r="P23" s="102">
        <v>0</v>
      </c>
      <c r="Q23" s="102">
        <v>0</v>
      </c>
      <c r="R23" s="102">
        <v>0</v>
      </c>
      <c r="S23" s="102">
        <v>0</v>
      </c>
      <c r="T23" s="111">
        <f>I23</f>
        <v>836560.50000000012</v>
      </c>
      <c r="U23" s="109">
        <v>0</v>
      </c>
      <c r="V23" s="109">
        <v>29550</v>
      </c>
      <c r="W23" s="112">
        <f t="shared" si="1"/>
        <v>22162.5</v>
      </c>
    </row>
    <row r="24" spans="1:23" ht="16.5" customHeight="1">
      <c r="A24" s="102">
        <v>10</v>
      </c>
      <c r="B24" s="114" t="s">
        <v>64</v>
      </c>
      <c r="C24" s="110">
        <f ca="1">'Лист1 (изм)'!M24</f>
        <v>17.7</v>
      </c>
      <c r="D24" s="110">
        <f ca="1">'Лист1 (изм)'!N24</f>
        <v>17.7</v>
      </c>
      <c r="E24" s="102">
        <v>0</v>
      </c>
      <c r="F24" s="102">
        <v>0</v>
      </c>
      <c r="G24" s="102">
        <v>0</v>
      </c>
      <c r="H24" s="110">
        <f t="shared" si="0"/>
        <v>17.7</v>
      </c>
      <c r="I24" s="111">
        <f ca="1">'Лист1 (изм)'!P24</f>
        <v>870543</v>
      </c>
      <c r="J24" s="102">
        <v>29550</v>
      </c>
      <c r="K24" s="102">
        <v>0</v>
      </c>
      <c r="L24" s="102">
        <v>0</v>
      </c>
      <c r="M24" s="102">
        <v>0</v>
      </c>
      <c r="N24" s="102">
        <v>0</v>
      </c>
      <c r="O24" s="102">
        <v>0</v>
      </c>
      <c r="P24" s="102">
        <v>0</v>
      </c>
      <c r="Q24" s="102">
        <v>0</v>
      </c>
      <c r="R24" s="102">
        <v>0</v>
      </c>
      <c r="S24" s="102">
        <v>0</v>
      </c>
      <c r="T24" s="111">
        <f t="shared" si="2"/>
        <v>870543</v>
      </c>
      <c r="U24" s="109">
        <v>0</v>
      </c>
      <c r="V24" s="109">
        <v>29550</v>
      </c>
      <c r="W24" s="112">
        <f t="shared" si="1"/>
        <v>22162.5</v>
      </c>
    </row>
    <row r="25" spans="1:23" ht="16.5" customHeight="1">
      <c r="A25" s="102">
        <v>11</v>
      </c>
      <c r="B25" s="114" t="s">
        <v>63</v>
      </c>
      <c r="C25" s="110">
        <f ca="1">'Лист1 (изм)'!M25</f>
        <v>31.4</v>
      </c>
      <c r="D25" s="110">
        <f ca="1">'Лист1 (изм)'!N25</f>
        <v>31.4</v>
      </c>
      <c r="E25" s="102">
        <v>0</v>
      </c>
      <c r="F25" s="102">
        <v>0</v>
      </c>
      <c r="G25" s="102">
        <v>0</v>
      </c>
      <c r="H25" s="110">
        <f t="shared" si="0"/>
        <v>31.4</v>
      </c>
      <c r="I25" s="111">
        <f ca="1">'Лист1 (изм)'!P25</f>
        <v>974854.5</v>
      </c>
      <c r="J25" s="102">
        <v>29550</v>
      </c>
      <c r="K25" s="102">
        <v>0</v>
      </c>
      <c r="L25" s="102">
        <v>0</v>
      </c>
      <c r="M25" s="102">
        <v>0</v>
      </c>
      <c r="N25" s="102">
        <v>0</v>
      </c>
      <c r="O25" s="102">
        <v>0</v>
      </c>
      <c r="P25" s="102">
        <v>0</v>
      </c>
      <c r="Q25" s="102">
        <v>0</v>
      </c>
      <c r="R25" s="102">
        <v>0</v>
      </c>
      <c r="S25" s="102">
        <v>0</v>
      </c>
      <c r="T25" s="111">
        <f t="shared" si="2"/>
        <v>974854.5</v>
      </c>
      <c r="U25" s="109">
        <v>0</v>
      </c>
      <c r="V25" s="109">
        <v>29550</v>
      </c>
      <c r="W25" s="112">
        <f t="shared" si="1"/>
        <v>22162.5</v>
      </c>
    </row>
    <row r="26" spans="1:23" ht="16.5" customHeight="1">
      <c r="A26" s="102">
        <v>12</v>
      </c>
      <c r="B26" s="114" t="s">
        <v>55</v>
      </c>
      <c r="C26" s="109">
        <f ca="1">'Лист1 (изм)'!M26</f>
        <v>35.89</v>
      </c>
      <c r="D26" s="109">
        <f ca="1">'Лист1 (изм)'!N26</f>
        <v>0</v>
      </c>
      <c r="E26" s="102">
        <v>0</v>
      </c>
      <c r="F26" s="102">
        <v>0</v>
      </c>
      <c r="G26" s="102">
        <v>0</v>
      </c>
      <c r="H26" s="109">
        <f t="shared" si="0"/>
        <v>35.89</v>
      </c>
      <c r="I26" s="111">
        <f ca="1">'Лист1 (изм)'!P26</f>
        <v>1736358</v>
      </c>
      <c r="J26" s="102">
        <v>29550</v>
      </c>
      <c r="K26" s="102">
        <v>0</v>
      </c>
      <c r="L26" s="102">
        <v>0</v>
      </c>
      <c r="M26" s="102">
        <v>0</v>
      </c>
      <c r="N26" s="102">
        <v>0</v>
      </c>
      <c r="O26" s="102">
        <v>0</v>
      </c>
      <c r="P26" s="102">
        <v>0</v>
      </c>
      <c r="Q26" s="102">
        <v>0</v>
      </c>
      <c r="R26" s="102">
        <v>0</v>
      </c>
      <c r="S26" s="102">
        <v>0</v>
      </c>
      <c r="T26" s="111">
        <f t="shared" si="2"/>
        <v>1736358</v>
      </c>
      <c r="U26" s="109">
        <v>0</v>
      </c>
      <c r="V26" s="109">
        <v>29550</v>
      </c>
      <c r="W26" s="112">
        <f t="shared" si="1"/>
        <v>22162.5</v>
      </c>
    </row>
    <row r="27" spans="1:23" s="118" customFormat="1" ht="16.5" customHeight="1">
      <c r="A27" s="166" t="s">
        <v>51</v>
      </c>
      <c r="B27" s="166"/>
      <c r="C27" s="115">
        <f>SUM(C15:C26)</f>
        <v>2886.2599999999993</v>
      </c>
      <c r="D27" s="115">
        <f>SUM(D15:D26)</f>
        <v>1586.5200000000002</v>
      </c>
      <c r="E27" s="116">
        <v>0</v>
      </c>
      <c r="F27" s="116">
        <v>0</v>
      </c>
      <c r="G27" s="116">
        <v>0</v>
      </c>
      <c r="H27" s="115">
        <f>SUM(H15:H26)</f>
        <v>2886.2599999999993</v>
      </c>
      <c r="I27" s="115">
        <f>SUM(I15:I26)</f>
        <v>93650746.5</v>
      </c>
      <c r="J27" s="116" t="s">
        <v>50</v>
      </c>
      <c r="K27" s="107">
        <v>0</v>
      </c>
      <c r="L27" s="107">
        <v>0</v>
      </c>
      <c r="M27" s="107">
        <v>0</v>
      </c>
      <c r="N27" s="116">
        <v>0</v>
      </c>
      <c r="O27" s="116">
        <v>0</v>
      </c>
      <c r="P27" s="116">
        <v>0</v>
      </c>
      <c r="Q27" s="116">
        <v>0</v>
      </c>
      <c r="R27" s="116">
        <v>0</v>
      </c>
      <c r="S27" s="116">
        <v>0</v>
      </c>
      <c r="T27" s="115">
        <f>SUM(T15:T26)</f>
        <v>93650746.5</v>
      </c>
      <c r="U27" s="116">
        <v>0</v>
      </c>
      <c r="V27" s="117" t="s">
        <v>50</v>
      </c>
      <c r="W27" s="117" t="s">
        <v>50</v>
      </c>
    </row>
    <row r="28" spans="1:23" s="118" customFormat="1" ht="16.5" customHeight="1">
      <c r="A28" s="167" t="s">
        <v>54</v>
      </c>
      <c r="B28" s="167"/>
      <c r="C28" s="167"/>
      <c r="D28" s="167"/>
      <c r="E28" s="167"/>
      <c r="F28" s="167"/>
      <c r="G28" s="167"/>
      <c r="H28" s="167"/>
      <c r="I28" s="167"/>
      <c r="J28" s="167"/>
      <c r="K28" s="167"/>
      <c r="L28" s="167"/>
      <c r="M28" s="167"/>
      <c r="N28" s="167"/>
      <c r="O28" s="167"/>
      <c r="P28" s="167"/>
      <c r="Q28" s="167"/>
      <c r="R28" s="167"/>
      <c r="S28" s="167"/>
      <c r="T28" s="167"/>
      <c r="U28" s="167"/>
      <c r="V28" s="167"/>
      <c r="W28" s="167"/>
    </row>
    <row r="29" spans="1:23" s="118" customFormat="1" ht="16.5" customHeight="1">
      <c r="A29" s="168" t="s">
        <v>92</v>
      </c>
      <c r="B29" s="169"/>
      <c r="C29" s="169"/>
      <c r="D29" s="169"/>
      <c r="E29" s="169"/>
      <c r="F29" s="169"/>
      <c r="G29" s="169"/>
      <c r="H29" s="116"/>
      <c r="I29" s="116"/>
      <c r="J29" s="116"/>
      <c r="K29" s="116"/>
      <c r="L29" s="116"/>
      <c r="M29" s="116"/>
      <c r="N29" s="116"/>
      <c r="O29" s="116"/>
      <c r="P29" s="116"/>
      <c r="Q29" s="116"/>
      <c r="R29" s="116"/>
      <c r="S29" s="116"/>
      <c r="T29" s="116"/>
      <c r="U29" s="116"/>
      <c r="V29" s="116"/>
      <c r="W29" s="116"/>
    </row>
    <row r="30" spans="1:23" ht="16.5" customHeight="1">
      <c r="A30" s="102">
        <v>1</v>
      </c>
      <c r="B30" s="114" t="s">
        <v>56</v>
      </c>
      <c r="C30" s="109">
        <f ca="1">'Лист1 (изм)'!M30</f>
        <v>422.1</v>
      </c>
      <c r="D30" s="110">
        <f ca="1">'Лист1 (изм)'!N30</f>
        <v>21.6</v>
      </c>
      <c r="E30" s="102">
        <v>0</v>
      </c>
      <c r="F30" s="102">
        <v>0</v>
      </c>
      <c r="G30" s="102">
        <v>0</v>
      </c>
      <c r="H30" s="109">
        <f>C30</f>
        <v>422.1</v>
      </c>
      <c r="I30" s="111">
        <f ca="1">'Лист1 (изм)'!P30</f>
        <v>14645275.5</v>
      </c>
      <c r="J30" s="109">
        <v>29550</v>
      </c>
      <c r="K30" s="109">
        <v>0</v>
      </c>
      <c r="L30" s="109">
        <v>0</v>
      </c>
      <c r="M30" s="109">
        <v>0</v>
      </c>
      <c r="N30" s="102">
        <v>0</v>
      </c>
      <c r="O30" s="102">
        <v>0</v>
      </c>
      <c r="P30" s="102">
        <v>0</v>
      </c>
      <c r="Q30" s="102">
        <v>0</v>
      </c>
      <c r="R30" s="102">
        <v>0</v>
      </c>
      <c r="S30" s="102">
        <v>0</v>
      </c>
      <c r="T30" s="111">
        <f>I30</f>
        <v>14645275.5</v>
      </c>
      <c r="U30" s="109">
        <v>0</v>
      </c>
      <c r="V30" s="109">
        <v>29550</v>
      </c>
      <c r="W30" s="112">
        <f>V30*3/4</f>
        <v>22162.5</v>
      </c>
    </row>
    <row r="31" spans="1:23" ht="16.5" customHeight="1">
      <c r="A31" s="102">
        <v>2</v>
      </c>
      <c r="B31" s="114" t="s">
        <v>57</v>
      </c>
      <c r="C31" s="109">
        <f ca="1">'Лист1 (изм)'!M31</f>
        <v>545.97</v>
      </c>
      <c r="D31" s="110">
        <f ca="1">'Лист1 (изм)'!N31</f>
        <v>24.4</v>
      </c>
      <c r="E31" s="102">
        <v>0</v>
      </c>
      <c r="F31" s="102">
        <v>0</v>
      </c>
      <c r="G31" s="102">
        <v>0</v>
      </c>
      <c r="H31" s="109">
        <f>C31</f>
        <v>545.97</v>
      </c>
      <c r="I31" s="111">
        <f ca="1">'Лист1 (изм)'!P31</f>
        <v>17195736</v>
      </c>
      <c r="J31" s="109">
        <v>29550</v>
      </c>
      <c r="K31" s="109">
        <v>0</v>
      </c>
      <c r="L31" s="109">
        <v>0</v>
      </c>
      <c r="M31" s="109">
        <v>0</v>
      </c>
      <c r="N31" s="102">
        <v>0</v>
      </c>
      <c r="O31" s="102">
        <v>0</v>
      </c>
      <c r="P31" s="102">
        <v>0</v>
      </c>
      <c r="Q31" s="102">
        <v>0</v>
      </c>
      <c r="R31" s="102">
        <v>0</v>
      </c>
      <c r="S31" s="102">
        <v>0</v>
      </c>
      <c r="T31" s="111">
        <f>I31</f>
        <v>17195736</v>
      </c>
      <c r="U31" s="109">
        <v>0</v>
      </c>
      <c r="V31" s="109">
        <v>29550</v>
      </c>
      <c r="W31" s="112">
        <f>V31*3/4</f>
        <v>22162.5</v>
      </c>
    </row>
    <row r="32" spans="1:23" ht="16.5" customHeight="1">
      <c r="A32" s="102">
        <v>3</v>
      </c>
      <c r="B32" s="114" t="s">
        <v>58</v>
      </c>
      <c r="C32" s="109">
        <f ca="1">'Лист1 (изм)'!M32</f>
        <v>1111.1799999999998</v>
      </c>
      <c r="D32" s="109">
        <f ca="1">'Лист1 (изм)'!N32</f>
        <v>672.92</v>
      </c>
      <c r="E32" s="102">
        <v>0</v>
      </c>
      <c r="F32" s="102">
        <v>0</v>
      </c>
      <c r="G32" s="102">
        <v>0</v>
      </c>
      <c r="H32" s="109">
        <f>C32</f>
        <v>1111.1799999999998</v>
      </c>
      <c r="I32" s="111">
        <f ca="1">'Лист1 (изм)'!P32</f>
        <v>32891514</v>
      </c>
      <c r="J32" s="109">
        <v>29550</v>
      </c>
      <c r="K32" s="109">
        <v>0</v>
      </c>
      <c r="L32" s="109">
        <v>0</v>
      </c>
      <c r="M32" s="109">
        <v>0</v>
      </c>
      <c r="N32" s="102">
        <v>0</v>
      </c>
      <c r="O32" s="102">
        <v>0</v>
      </c>
      <c r="P32" s="102">
        <v>0</v>
      </c>
      <c r="Q32" s="102">
        <v>0</v>
      </c>
      <c r="R32" s="102">
        <v>0</v>
      </c>
      <c r="S32" s="102">
        <v>0</v>
      </c>
      <c r="T32" s="111">
        <f>I32</f>
        <v>32891514</v>
      </c>
      <c r="U32" s="109">
        <v>0</v>
      </c>
      <c r="V32" s="109">
        <v>29550</v>
      </c>
      <c r="W32" s="112">
        <f>V32*3/4</f>
        <v>22162.5</v>
      </c>
    </row>
    <row r="33" spans="1:23" ht="16.5" customHeight="1">
      <c r="A33" s="102">
        <v>4</v>
      </c>
      <c r="B33" s="114" t="s">
        <v>61</v>
      </c>
      <c r="C33" s="109">
        <f ca="1">'Лист1 (изм)'!M33</f>
        <v>27.48</v>
      </c>
      <c r="D33" s="109">
        <f ca="1">'Лист1 (изм)'!N33</f>
        <v>0</v>
      </c>
      <c r="E33" s="102">
        <v>0</v>
      </c>
      <c r="F33" s="102">
        <v>0</v>
      </c>
      <c r="G33" s="102">
        <v>0</v>
      </c>
      <c r="H33" s="109">
        <f>C33</f>
        <v>27.48</v>
      </c>
      <c r="I33" s="111">
        <f ca="1">'Лист1 (изм)'!P33</f>
        <v>827400</v>
      </c>
      <c r="J33" s="109">
        <v>29550</v>
      </c>
      <c r="K33" s="109">
        <v>0</v>
      </c>
      <c r="L33" s="109">
        <v>0</v>
      </c>
      <c r="M33" s="109">
        <v>0</v>
      </c>
      <c r="N33" s="102">
        <v>0</v>
      </c>
      <c r="O33" s="102">
        <v>0</v>
      </c>
      <c r="P33" s="102">
        <v>0</v>
      </c>
      <c r="Q33" s="102">
        <v>0</v>
      </c>
      <c r="R33" s="102">
        <v>0</v>
      </c>
      <c r="S33" s="102">
        <v>0</v>
      </c>
      <c r="T33" s="111">
        <f>I33</f>
        <v>827400</v>
      </c>
      <c r="U33" s="109">
        <v>0</v>
      </c>
      <c r="V33" s="109">
        <v>29550</v>
      </c>
      <c r="W33" s="112">
        <f>V33*3/4</f>
        <v>22162.5</v>
      </c>
    </row>
    <row r="34" spans="1:23" ht="16.5" customHeight="1">
      <c r="A34" s="102">
        <v>5</v>
      </c>
      <c r="B34" s="114" t="s">
        <v>64</v>
      </c>
      <c r="C34" s="109">
        <f ca="1">'Лист1 (изм)'!M34</f>
        <v>19.600000000000001</v>
      </c>
      <c r="D34" s="109">
        <f ca="1">'Лист1 (изм)'!N34</f>
        <v>0</v>
      </c>
      <c r="E34" s="102">
        <v>0</v>
      </c>
      <c r="F34" s="102">
        <v>0</v>
      </c>
      <c r="G34" s="102">
        <v>0</v>
      </c>
      <c r="H34" s="109">
        <f>C34</f>
        <v>19.600000000000001</v>
      </c>
      <c r="I34" s="111">
        <f ca="1">'Лист1 (изм)'!P34</f>
        <v>827400</v>
      </c>
      <c r="J34" s="109">
        <v>29550</v>
      </c>
      <c r="K34" s="109">
        <v>0</v>
      </c>
      <c r="L34" s="109">
        <v>0</v>
      </c>
      <c r="M34" s="109">
        <v>0</v>
      </c>
      <c r="N34" s="102">
        <v>0</v>
      </c>
      <c r="O34" s="102">
        <v>0</v>
      </c>
      <c r="P34" s="102">
        <v>0</v>
      </c>
      <c r="Q34" s="102">
        <v>0</v>
      </c>
      <c r="R34" s="102">
        <v>0</v>
      </c>
      <c r="S34" s="102">
        <v>0</v>
      </c>
      <c r="T34" s="111">
        <f>I34</f>
        <v>827400</v>
      </c>
      <c r="U34" s="109">
        <v>0</v>
      </c>
      <c r="V34" s="109">
        <v>29550</v>
      </c>
      <c r="W34" s="112">
        <f>V34*3/4</f>
        <v>22162.5</v>
      </c>
    </row>
    <row r="35" spans="1:23" ht="23.25" customHeight="1">
      <c r="A35" s="166" t="s">
        <v>93</v>
      </c>
      <c r="B35" s="166"/>
      <c r="C35" s="119">
        <f ca="1">SUM(C30:C34)</f>
        <v>2126.33</v>
      </c>
      <c r="D35" s="120">
        <f ca="1">SUM(D30:D34)</f>
        <v>718.92</v>
      </c>
      <c r="E35" s="107">
        <f t="shared" ref="E35:U35" si="3">SUM(E30:E32)</f>
        <v>0</v>
      </c>
      <c r="F35" s="107">
        <f t="shared" si="3"/>
        <v>0</v>
      </c>
      <c r="G35" s="107">
        <f t="shared" si="3"/>
        <v>0</v>
      </c>
      <c r="H35" s="119">
        <f>SUM(H30:H34)</f>
        <v>2126.33</v>
      </c>
      <c r="I35" s="121">
        <f ca="1">SUM(I30:I34)</f>
        <v>66387325.5</v>
      </c>
      <c r="J35" s="107" t="s">
        <v>50</v>
      </c>
      <c r="K35" s="107">
        <v>0</v>
      </c>
      <c r="L35" s="107">
        <v>0</v>
      </c>
      <c r="M35" s="107">
        <v>0</v>
      </c>
      <c r="N35" s="107">
        <f t="shared" si="3"/>
        <v>0</v>
      </c>
      <c r="O35" s="107">
        <f t="shared" si="3"/>
        <v>0</v>
      </c>
      <c r="P35" s="107">
        <f t="shared" si="3"/>
        <v>0</v>
      </c>
      <c r="Q35" s="107">
        <f t="shared" si="3"/>
        <v>0</v>
      </c>
      <c r="R35" s="107">
        <f t="shared" si="3"/>
        <v>0</v>
      </c>
      <c r="S35" s="107">
        <f t="shared" si="3"/>
        <v>0</v>
      </c>
      <c r="T35" s="121">
        <f>SUM(T30:T34)</f>
        <v>66387325.5</v>
      </c>
      <c r="U35" s="107">
        <f t="shared" si="3"/>
        <v>0</v>
      </c>
      <c r="V35" s="107" t="s">
        <v>50</v>
      </c>
      <c r="W35" s="107" t="s">
        <v>50</v>
      </c>
    </row>
    <row r="36" spans="1:23" ht="16.5" customHeight="1">
      <c r="A36" s="167" t="s">
        <v>72</v>
      </c>
      <c r="B36" s="167"/>
      <c r="C36" s="167"/>
      <c r="D36" s="167"/>
      <c r="E36" s="167"/>
      <c r="F36" s="167"/>
      <c r="G36" s="167"/>
      <c r="H36" s="167"/>
      <c r="I36" s="167"/>
      <c r="J36" s="167"/>
      <c r="K36" s="167"/>
      <c r="L36" s="167"/>
      <c r="M36" s="167"/>
      <c r="N36" s="167"/>
      <c r="O36" s="167"/>
      <c r="P36" s="167"/>
      <c r="Q36" s="167"/>
      <c r="R36" s="167"/>
      <c r="S36" s="167"/>
      <c r="T36" s="167"/>
      <c r="U36" s="167"/>
      <c r="V36" s="167"/>
      <c r="W36" s="167"/>
    </row>
    <row r="37" spans="1:23" s="122" customFormat="1" ht="17.25" customHeight="1">
      <c r="A37" s="102">
        <v>1</v>
      </c>
      <c r="B37" s="114" t="s">
        <v>55</v>
      </c>
      <c r="C37" s="110">
        <f ca="1">'Лист1 (изм)'!M38</f>
        <v>376.35</v>
      </c>
      <c r="D37" s="110">
        <f ca="1">'Лист1 (изм)'!N38</f>
        <v>96.83</v>
      </c>
      <c r="E37" s="102">
        <v>0</v>
      </c>
      <c r="F37" s="102">
        <v>0</v>
      </c>
      <c r="G37" s="102">
        <v>0</v>
      </c>
      <c r="H37" s="109">
        <f>C37</f>
        <v>376.35</v>
      </c>
      <c r="I37" s="111">
        <f ca="1">'Лист1 (изм)'!P38</f>
        <v>12358786.800000001</v>
      </c>
      <c r="J37" s="109">
        <v>30585</v>
      </c>
      <c r="K37" s="109">
        <v>0</v>
      </c>
      <c r="L37" s="109">
        <v>0</v>
      </c>
      <c r="M37" s="109">
        <v>0</v>
      </c>
      <c r="N37" s="102">
        <v>0</v>
      </c>
      <c r="O37" s="102">
        <v>0</v>
      </c>
      <c r="P37" s="102">
        <v>0</v>
      </c>
      <c r="Q37" s="102">
        <v>0</v>
      </c>
      <c r="R37" s="102">
        <v>0</v>
      </c>
      <c r="S37" s="102">
        <v>0</v>
      </c>
      <c r="T37" s="111">
        <f>I37</f>
        <v>12358786.800000001</v>
      </c>
      <c r="U37" s="109">
        <v>0</v>
      </c>
      <c r="V37" s="109">
        <v>30585</v>
      </c>
      <c r="W37" s="112">
        <f>V37*3/4</f>
        <v>22938.75</v>
      </c>
    </row>
    <row r="38" spans="1:23" s="122" customFormat="1" ht="16.5" customHeight="1">
      <c r="A38" s="102">
        <v>2</v>
      </c>
      <c r="B38" s="114" t="s">
        <v>78</v>
      </c>
      <c r="C38" s="110">
        <f ca="1">'Лист1 (изм)'!M42</f>
        <v>403.54</v>
      </c>
      <c r="D38" s="110">
        <f ca="1">'Лист1 (изм)'!N42</f>
        <v>238.14</v>
      </c>
      <c r="E38" s="102">
        <v>0</v>
      </c>
      <c r="F38" s="102">
        <v>0</v>
      </c>
      <c r="G38" s="102">
        <v>0</v>
      </c>
      <c r="H38" s="109">
        <f t="shared" ref="H38:H47" si="4">C38</f>
        <v>403.54</v>
      </c>
      <c r="I38" s="111">
        <f ca="1">'Лист1 (изм)'!P42</f>
        <v>12342270.9</v>
      </c>
      <c r="J38" s="109">
        <v>30585</v>
      </c>
      <c r="K38" s="109">
        <v>0</v>
      </c>
      <c r="L38" s="109">
        <v>0</v>
      </c>
      <c r="M38" s="109">
        <v>0</v>
      </c>
      <c r="N38" s="102">
        <v>0</v>
      </c>
      <c r="O38" s="102">
        <v>0</v>
      </c>
      <c r="P38" s="102">
        <v>0</v>
      </c>
      <c r="Q38" s="102">
        <v>0</v>
      </c>
      <c r="R38" s="102">
        <v>0</v>
      </c>
      <c r="S38" s="102">
        <v>0</v>
      </c>
      <c r="T38" s="111">
        <f>I38</f>
        <v>12342270.9</v>
      </c>
      <c r="U38" s="109">
        <v>0</v>
      </c>
      <c r="V38" s="109">
        <v>30585</v>
      </c>
      <c r="W38" s="112">
        <f>V38*3/4</f>
        <v>22938.75</v>
      </c>
    </row>
    <row r="39" spans="1:23" s="122" customFormat="1" ht="16.5" customHeight="1">
      <c r="A39" s="102">
        <v>3</v>
      </c>
      <c r="B39" s="114" t="s">
        <v>79</v>
      </c>
      <c r="C39" s="110">
        <f ca="1">'Лист1 (изм)'!M43</f>
        <v>332.71999999999997</v>
      </c>
      <c r="D39" s="110">
        <f ca="1">'Лист1 (изм)'!N43</f>
        <v>92.3</v>
      </c>
      <c r="E39" s="102">
        <v>0</v>
      </c>
      <c r="F39" s="102">
        <v>0</v>
      </c>
      <c r="G39" s="102">
        <v>0</v>
      </c>
      <c r="H39" s="109">
        <f t="shared" si="4"/>
        <v>332.71999999999997</v>
      </c>
      <c r="I39" s="111">
        <f ca="1">'Лист1 (изм)'!P43</f>
        <v>10629510.899999999</v>
      </c>
      <c r="J39" s="109">
        <v>30585</v>
      </c>
      <c r="K39" s="109">
        <v>0</v>
      </c>
      <c r="L39" s="109">
        <v>0</v>
      </c>
      <c r="M39" s="109">
        <v>0</v>
      </c>
      <c r="N39" s="102">
        <v>0</v>
      </c>
      <c r="O39" s="102">
        <v>0</v>
      </c>
      <c r="P39" s="102">
        <v>0</v>
      </c>
      <c r="Q39" s="102">
        <v>0</v>
      </c>
      <c r="R39" s="102">
        <v>0</v>
      </c>
      <c r="S39" s="102">
        <v>0</v>
      </c>
      <c r="T39" s="111">
        <f>I39</f>
        <v>10629510.899999999</v>
      </c>
      <c r="U39" s="109">
        <v>0</v>
      </c>
      <c r="V39" s="109">
        <v>30585</v>
      </c>
      <c r="W39" s="112">
        <f>V39*3/4</f>
        <v>22938.75</v>
      </c>
    </row>
    <row r="40" spans="1:23" s="129" customFormat="1" ht="16.5" customHeight="1">
      <c r="A40" s="123">
        <v>4</v>
      </c>
      <c r="B40" s="124" t="s">
        <v>59</v>
      </c>
      <c r="C40" s="125">
        <f ca="1">'Лист1 (изм)'!M44</f>
        <v>498.12</v>
      </c>
      <c r="D40" s="125">
        <f ca="1">'Лист1 (изм)'!N44</f>
        <v>498.12</v>
      </c>
      <c r="E40" s="123">
        <v>0</v>
      </c>
      <c r="F40" s="123">
        <v>0</v>
      </c>
      <c r="G40" s="123">
        <v>0</v>
      </c>
      <c r="H40" s="126">
        <v>423.7</v>
      </c>
      <c r="I40" s="127">
        <v>12958864.5</v>
      </c>
      <c r="J40" s="126">
        <v>30585</v>
      </c>
      <c r="K40" s="126">
        <v>74.42</v>
      </c>
      <c r="L40" s="126">
        <v>25818.933099999998</v>
      </c>
      <c r="M40" s="125">
        <f>K40*L40</f>
        <v>1921445.0013019999</v>
      </c>
      <c r="N40" s="123">
        <v>0</v>
      </c>
      <c r="O40" s="123">
        <v>0</v>
      </c>
      <c r="P40" s="123">
        <v>0</v>
      </c>
      <c r="Q40" s="123">
        <v>0</v>
      </c>
      <c r="R40" s="123">
        <v>0</v>
      </c>
      <c r="S40" s="123">
        <v>0</v>
      </c>
      <c r="T40" s="127">
        <f>I40+M40</f>
        <v>14880309.501302</v>
      </c>
      <c r="U40" s="126">
        <v>0</v>
      </c>
      <c r="V40" s="126">
        <v>29872.94126</v>
      </c>
      <c r="W40" s="128">
        <f>V40*3/4</f>
        <v>22404.705945000002</v>
      </c>
    </row>
    <row r="41" spans="1:23" ht="16.5" customHeight="1">
      <c r="A41" s="102">
        <v>5</v>
      </c>
      <c r="B41" s="114" t="s">
        <v>60</v>
      </c>
      <c r="C41" s="110">
        <f ca="1">'Лист1 (изм)'!M45</f>
        <v>468.6</v>
      </c>
      <c r="D41" s="110">
        <f ca="1">'Лист1 (изм)'!N45</f>
        <v>353.8</v>
      </c>
      <c r="E41" s="102">
        <v>0</v>
      </c>
      <c r="F41" s="102">
        <v>0</v>
      </c>
      <c r="G41" s="102">
        <v>0</v>
      </c>
      <c r="H41" s="109">
        <f t="shared" si="4"/>
        <v>468.6</v>
      </c>
      <c r="I41" s="111">
        <f ca="1">'Лист1 (изм)'!P45</f>
        <v>14332131</v>
      </c>
      <c r="J41" s="109">
        <v>30585</v>
      </c>
      <c r="K41" s="109">
        <v>0</v>
      </c>
      <c r="L41" s="109">
        <v>0</v>
      </c>
      <c r="M41" s="109">
        <v>0</v>
      </c>
      <c r="N41" s="102">
        <v>0</v>
      </c>
      <c r="O41" s="102">
        <v>0</v>
      </c>
      <c r="P41" s="102">
        <v>0</v>
      </c>
      <c r="Q41" s="102">
        <v>0</v>
      </c>
      <c r="R41" s="102">
        <v>0</v>
      </c>
      <c r="S41" s="102">
        <v>0</v>
      </c>
      <c r="T41" s="111">
        <f t="shared" ref="T41:T47" si="5">I41</f>
        <v>14332131</v>
      </c>
      <c r="U41" s="109">
        <v>0</v>
      </c>
      <c r="V41" s="109">
        <v>30585</v>
      </c>
      <c r="W41" s="112">
        <f>V41*3/4</f>
        <v>22938.75</v>
      </c>
    </row>
    <row r="42" spans="1:23" ht="16.5" customHeight="1">
      <c r="A42" s="102">
        <v>6</v>
      </c>
      <c r="B42" s="114" t="s">
        <v>61</v>
      </c>
      <c r="C42" s="110">
        <f ca="1">'Лист1 (изм)'!M46</f>
        <v>437.01</v>
      </c>
      <c r="D42" s="110">
        <f ca="1">'Лист1 (изм)'!N46</f>
        <v>348.13</v>
      </c>
      <c r="E42" s="102">
        <v>0</v>
      </c>
      <c r="F42" s="102">
        <v>0</v>
      </c>
      <c r="G42" s="102">
        <v>0</v>
      </c>
      <c r="H42" s="109">
        <f t="shared" si="4"/>
        <v>437.01</v>
      </c>
      <c r="I42" s="111">
        <f ca="1">'Лист1 (изм)'!P46</f>
        <v>13442413.35</v>
      </c>
      <c r="J42" s="109">
        <v>30585</v>
      </c>
      <c r="K42" s="109">
        <v>0</v>
      </c>
      <c r="L42" s="109">
        <v>0</v>
      </c>
      <c r="M42" s="109">
        <v>0</v>
      </c>
      <c r="N42" s="102">
        <v>0</v>
      </c>
      <c r="O42" s="102">
        <v>0</v>
      </c>
      <c r="P42" s="102">
        <v>0</v>
      </c>
      <c r="Q42" s="102">
        <v>0</v>
      </c>
      <c r="R42" s="102">
        <v>0</v>
      </c>
      <c r="S42" s="102">
        <v>0</v>
      </c>
      <c r="T42" s="111">
        <f t="shared" si="5"/>
        <v>13442413.35</v>
      </c>
      <c r="U42" s="109">
        <v>0</v>
      </c>
      <c r="V42" s="109">
        <v>30585</v>
      </c>
      <c r="W42" s="112">
        <f t="shared" ref="W42:W47" si="6">V42*3/4</f>
        <v>22938.75</v>
      </c>
    </row>
    <row r="43" spans="1:23" ht="16.5" customHeight="1">
      <c r="A43" s="102">
        <v>7</v>
      </c>
      <c r="B43" s="114" t="s">
        <v>62</v>
      </c>
      <c r="C43" s="110">
        <f ca="1">'Лист1 (изм)'!M47</f>
        <v>225.3</v>
      </c>
      <c r="D43" s="110">
        <f ca="1">'Лист1 (изм)'!N47</f>
        <v>41.7</v>
      </c>
      <c r="E43" s="102">
        <v>0</v>
      </c>
      <c r="F43" s="102">
        <v>0</v>
      </c>
      <c r="G43" s="102">
        <v>0</v>
      </c>
      <c r="H43" s="109">
        <f t="shared" si="4"/>
        <v>225.3</v>
      </c>
      <c r="I43" s="111">
        <f ca="1">'Лист1 (изм)'!P47</f>
        <v>6890800.5</v>
      </c>
      <c r="J43" s="109">
        <v>30585</v>
      </c>
      <c r="K43" s="109">
        <v>0</v>
      </c>
      <c r="L43" s="109">
        <v>0</v>
      </c>
      <c r="M43" s="109">
        <v>0</v>
      </c>
      <c r="N43" s="102">
        <v>0</v>
      </c>
      <c r="O43" s="102">
        <v>0</v>
      </c>
      <c r="P43" s="102">
        <v>0</v>
      </c>
      <c r="Q43" s="102">
        <v>0</v>
      </c>
      <c r="R43" s="102">
        <v>0</v>
      </c>
      <c r="S43" s="102">
        <v>0</v>
      </c>
      <c r="T43" s="111">
        <f t="shared" si="5"/>
        <v>6890800.5</v>
      </c>
      <c r="U43" s="109">
        <v>0</v>
      </c>
      <c r="V43" s="109">
        <v>30585</v>
      </c>
      <c r="W43" s="112">
        <f t="shared" si="6"/>
        <v>22938.75</v>
      </c>
    </row>
    <row r="44" spans="1:23" ht="16.5" customHeight="1">
      <c r="A44" s="102">
        <v>8</v>
      </c>
      <c r="B44" s="114" t="s">
        <v>82</v>
      </c>
      <c r="C44" s="110">
        <f ca="1">'Лист1 (изм)'!M37</f>
        <v>430.15</v>
      </c>
      <c r="D44" s="110">
        <f ca="1">'Лист1 (изм)'!N37</f>
        <v>35.5</v>
      </c>
      <c r="E44" s="102">
        <v>0</v>
      </c>
      <c r="F44" s="102">
        <v>0</v>
      </c>
      <c r="G44" s="102">
        <v>0</v>
      </c>
      <c r="H44" s="109">
        <f t="shared" si="4"/>
        <v>430.15</v>
      </c>
      <c r="I44" s="111">
        <f ca="1">'Лист1 (изм)'!P37</f>
        <v>14126905.65</v>
      </c>
      <c r="J44" s="109">
        <v>30585</v>
      </c>
      <c r="K44" s="109">
        <v>0</v>
      </c>
      <c r="L44" s="109">
        <v>0</v>
      </c>
      <c r="M44" s="109">
        <v>0</v>
      </c>
      <c r="N44" s="102">
        <v>0</v>
      </c>
      <c r="O44" s="102">
        <v>0</v>
      </c>
      <c r="P44" s="102">
        <v>0</v>
      </c>
      <c r="Q44" s="102">
        <v>0</v>
      </c>
      <c r="R44" s="102">
        <v>0</v>
      </c>
      <c r="S44" s="102">
        <v>0</v>
      </c>
      <c r="T44" s="111">
        <f t="shared" si="5"/>
        <v>14126905.65</v>
      </c>
      <c r="U44" s="109">
        <v>0</v>
      </c>
      <c r="V44" s="109">
        <v>30585</v>
      </c>
      <c r="W44" s="112">
        <f t="shared" si="6"/>
        <v>22938.75</v>
      </c>
    </row>
    <row r="45" spans="1:23" ht="16.5" customHeight="1">
      <c r="A45" s="102">
        <v>9</v>
      </c>
      <c r="B45" s="114" t="s">
        <v>63</v>
      </c>
      <c r="C45" s="110">
        <f ca="1">'Лист1 (изм)'!M39</f>
        <v>410.14</v>
      </c>
      <c r="D45" s="110">
        <f ca="1">'Лист1 (изм)'!N39</f>
        <v>278.94</v>
      </c>
      <c r="E45" s="102">
        <v>0</v>
      </c>
      <c r="F45" s="102">
        <v>0</v>
      </c>
      <c r="G45" s="102">
        <v>0</v>
      </c>
      <c r="H45" s="109">
        <f t="shared" si="4"/>
        <v>410.14</v>
      </c>
      <c r="I45" s="111">
        <f ca="1">'Лист1 (изм)'!P39</f>
        <v>12544131.9</v>
      </c>
      <c r="J45" s="109">
        <v>30585</v>
      </c>
      <c r="K45" s="109">
        <v>0</v>
      </c>
      <c r="L45" s="109">
        <v>0</v>
      </c>
      <c r="M45" s="109">
        <v>0</v>
      </c>
      <c r="N45" s="102">
        <v>0</v>
      </c>
      <c r="O45" s="102">
        <v>0</v>
      </c>
      <c r="P45" s="102">
        <v>0</v>
      </c>
      <c r="Q45" s="102">
        <v>0</v>
      </c>
      <c r="R45" s="102">
        <v>0</v>
      </c>
      <c r="S45" s="102">
        <v>0</v>
      </c>
      <c r="T45" s="111">
        <f t="shared" si="5"/>
        <v>12544131.9</v>
      </c>
      <c r="U45" s="109">
        <v>0</v>
      </c>
      <c r="V45" s="109">
        <v>30585</v>
      </c>
      <c r="W45" s="112">
        <f t="shared" si="6"/>
        <v>22938.75</v>
      </c>
    </row>
    <row r="46" spans="1:23" ht="16.5" customHeight="1">
      <c r="A46" s="102">
        <v>10</v>
      </c>
      <c r="B46" s="114" t="s">
        <v>64</v>
      </c>
      <c r="C46" s="110">
        <f ca="1">'Лист1 (изм)'!M40</f>
        <v>599.74</v>
      </c>
      <c r="D46" s="110">
        <f ca="1">'Лист1 (изм)'!N40</f>
        <v>314.29000000000002</v>
      </c>
      <c r="E46" s="102">
        <v>0</v>
      </c>
      <c r="F46" s="102">
        <v>0</v>
      </c>
      <c r="G46" s="102">
        <v>0</v>
      </c>
      <c r="H46" s="109">
        <f t="shared" si="4"/>
        <v>599.74</v>
      </c>
      <c r="I46" s="111">
        <f ca="1">'Лист1 (изм)'!P40</f>
        <v>20537360.699999999</v>
      </c>
      <c r="J46" s="109">
        <v>30585</v>
      </c>
      <c r="K46" s="109">
        <v>0</v>
      </c>
      <c r="L46" s="109">
        <v>0</v>
      </c>
      <c r="M46" s="109">
        <v>0</v>
      </c>
      <c r="N46" s="102">
        <v>0</v>
      </c>
      <c r="O46" s="102">
        <v>0</v>
      </c>
      <c r="P46" s="102">
        <v>0</v>
      </c>
      <c r="Q46" s="102">
        <v>0</v>
      </c>
      <c r="R46" s="102">
        <v>0</v>
      </c>
      <c r="S46" s="102">
        <v>0</v>
      </c>
      <c r="T46" s="111">
        <f t="shared" si="5"/>
        <v>20537360.699999999</v>
      </c>
      <c r="U46" s="109">
        <v>0</v>
      </c>
      <c r="V46" s="109">
        <v>30585</v>
      </c>
      <c r="W46" s="112">
        <f t="shared" si="6"/>
        <v>22938.75</v>
      </c>
    </row>
    <row r="47" spans="1:23" ht="16.5" customHeight="1">
      <c r="A47" s="102">
        <v>11</v>
      </c>
      <c r="B47" s="114" t="s">
        <v>65</v>
      </c>
      <c r="C47" s="110">
        <f ca="1">'Лист1 (изм)'!M41</f>
        <v>425.1</v>
      </c>
      <c r="D47" s="110">
        <f ca="1">'Лист1 (изм)'!N41</f>
        <v>237.1</v>
      </c>
      <c r="E47" s="102">
        <v>0</v>
      </c>
      <c r="F47" s="102">
        <v>0</v>
      </c>
      <c r="G47" s="102">
        <v>0</v>
      </c>
      <c r="H47" s="109">
        <f t="shared" si="4"/>
        <v>425.1</v>
      </c>
      <c r="I47" s="111">
        <f ca="1">'Лист1 (изм)'!P41</f>
        <v>13001683.5</v>
      </c>
      <c r="J47" s="109">
        <v>30585</v>
      </c>
      <c r="K47" s="109">
        <v>0</v>
      </c>
      <c r="L47" s="109">
        <v>0</v>
      </c>
      <c r="M47" s="109">
        <v>0</v>
      </c>
      <c r="N47" s="102">
        <v>0</v>
      </c>
      <c r="O47" s="102">
        <v>0</v>
      </c>
      <c r="P47" s="102">
        <v>0</v>
      </c>
      <c r="Q47" s="102">
        <v>0</v>
      </c>
      <c r="R47" s="102">
        <v>0</v>
      </c>
      <c r="S47" s="102">
        <v>0</v>
      </c>
      <c r="T47" s="111">
        <f t="shared" si="5"/>
        <v>13001683.5</v>
      </c>
      <c r="U47" s="109">
        <v>0</v>
      </c>
      <c r="V47" s="109">
        <v>30585</v>
      </c>
      <c r="W47" s="112">
        <f t="shared" si="6"/>
        <v>22938.75</v>
      </c>
    </row>
    <row r="48" spans="1:23" ht="16.5" customHeight="1">
      <c r="A48" s="166" t="s">
        <v>90</v>
      </c>
      <c r="B48" s="166"/>
      <c r="C48" s="115">
        <f>SUM(C37:C47)</f>
        <v>4606.7700000000004</v>
      </c>
      <c r="D48" s="115">
        <f t="shared" ref="D48:I48" si="7">SUM(D37:D47)</f>
        <v>2534.8500000000004</v>
      </c>
      <c r="E48" s="117">
        <f t="shared" si="7"/>
        <v>0</v>
      </c>
      <c r="F48" s="117">
        <f t="shared" si="7"/>
        <v>0</v>
      </c>
      <c r="G48" s="117">
        <f t="shared" si="7"/>
        <v>0</v>
      </c>
      <c r="H48" s="115">
        <f t="shared" si="7"/>
        <v>4532.3500000000004</v>
      </c>
      <c r="I48" s="130">
        <f t="shared" si="7"/>
        <v>143164859.70000002</v>
      </c>
      <c r="J48" s="117" t="s">
        <v>50</v>
      </c>
      <c r="K48" s="117">
        <v>74.42</v>
      </c>
      <c r="L48" s="131"/>
      <c r="M48" s="132">
        <v>1921445</v>
      </c>
      <c r="N48" s="117">
        <f t="shared" ref="N48:U48" si="8">SUM(N40:N47)</f>
        <v>0</v>
      </c>
      <c r="O48" s="117">
        <f t="shared" si="8"/>
        <v>0</v>
      </c>
      <c r="P48" s="117">
        <f t="shared" si="8"/>
        <v>0</v>
      </c>
      <c r="Q48" s="117">
        <f t="shared" si="8"/>
        <v>0</v>
      </c>
      <c r="R48" s="117">
        <f t="shared" si="8"/>
        <v>0</v>
      </c>
      <c r="S48" s="117">
        <f t="shared" si="8"/>
        <v>0</v>
      </c>
      <c r="T48" s="130">
        <v>145086304.69999999</v>
      </c>
      <c r="U48" s="115">
        <f t="shared" si="8"/>
        <v>0</v>
      </c>
      <c r="V48" s="117" t="s">
        <v>50</v>
      </c>
      <c r="W48" s="117" t="s">
        <v>50</v>
      </c>
    </row>
    <row r="49" spans="1:23" ht="27.75" customHeight="1">
      <c r="A49" s="166" t="s">
        <v>94</v>
      </c>
      <c r="B49" s="166"/>
      <c r="C49" s="133">
        <f t="shared" ref="C49:I49" si="9">C27+C35+C48</f>
        <v>9619.36</v>
      </c>
      <c r="D49" s="115">
        <f t="shared" si="9"/>
        <v>4840.2900000000009</v>
      </c>
      <c r="E49" s="117">
        <f t="shared" si="9"/>
        <v>0</v>
      </c>
      <c r="F49" s="117">
        <f t="shared" si="9"/>
        <v>0</v>
      </c>
      <c r="G49" s="117">
        <f t="shared" si="9"/>
        <v>0</v>
      </c>
      <c r="H49" s="115">
        <f t="shared" si="9"/>
        <v>9544.9399999999987</v>
      </c>
      <c r="I49" s="130">
        <f t="shared" si="9"/>
        <v>303202931.70000005</v>
      </c>
      <c r="J49" s="117" t="s">
        <v>50</v>
      </c>
      <c r="K49" s="117">
        <v>74.42</v>
      </c>
      <c r="L49" s="117"/>
      <c r="M49" s="132">
        <v>1921445</v>
      </c>
      <c r="N49" s="117">
        <f t="shared" ref="N49:U49" si="10">N27+N35+N48</f>
        <v>0</v>
      </c>
      <c r="O49" s="117">
        <f t="shared" si="10"/>
        <v>0</v>
      </c>
      <c r="P49" s="117">
        <f t="shared" si="10"/>
        <v>0</v>
      </c>
      <c r="Q49" s="117">
        <f t="shared" si="10"/>
        <v>0</v>
      </c>
      <c r="R49" s="117">
        <f t="shared" si="10"/>
        <v>0</v>
      </c>
      <c r="S49" s="117">
        <f t="shared" si="10"/>
        <v>0</v>
      </c>
      <c r="T49" s="130">
        <f t="shared" si="10"/>
        <v>305124376.69999999</v>
      </c>
      <c r="U49" s="115">
        <f t="shared" si="10"/>
        <v>0</v>
      </c>
      <c r="V49" s="117" t="s">
        <v>50</v>
      </c>
      <c r="W49" s="117" t="s">
        <v>50</v>
      </c>
    </row>
    <row r="50" spans="1:23" ht="16.5" customHeight="1">
      <c r="A50" s="134"/>
      <c r="B50" s="134"/>
      <c r="C50" s="134"/>
      <c r="D50" s="134"/>
      <c r="E50" s="134"/>
      <c r="F50" s="134"/>
      <c r="G50" s="134"/>
      <c r="H50" s="134"/>
      <c r="I50" s="134"/>
    </row>
    <row r="51" spans="1:23" ht="16.5" customHeight="1"/>
    <row r="52" spans="1:23" s="118" customFormat="1" ht="16.5" customHeight="1">
      <c r="A52" s="96"/>
      <c r="B52" s="96"/>
      <c r="C52" s="96"/>
      <c r="D52" s="96"/>
      <c r="E52" s="96"/>
      <c r="F52" s="96"/>
      <c r="G52" s="96"/>
      <c r="H52" s="96"/>
      <c r="I52" s="96"/>
      <c r="J52" s="96"/>
      <c r="K52" s="96"/>
      <c r="L52" s="96"/>
      <c r="M52" s="96"/>
      <c r="N52" s="96"/>
      <c r="O52" s="96"/>
      <c r="P52" s="96"/>
      <c r="Q52" s="96"/>
      <c r="R52" s="96"/>
      <c r="S52" s="96"/>
      <c r="T52" s="96"/>
      <c r="U52" s="96"/>
      <c r="V52" s="96"/>
      <c r="W52" s="96"/>
    </row>
    <row r="53" spans="1:23" s="118" customFormat="1" ht="28.5" customHeight="1">
      <c r="A53" s="96"/>
      <c r="B53" s="96"/>
      <c r="C53" s="96"/>
      <c r="D53" s="96"/>
      <c r="E53" s="96"/>
      <c r="F53" s="96"/>
      <c r="G53" s="96"/>
      <c r="H53" s="96"/>
      <c r="I53" s="96"/>
      <c r="J53" s="96"/>
      <c r="K53" s="96"/>
      <c r="L53" s="96"/>
      <c r="M53" s="96"/>
      <c r="N53" s="96"/>
      <c r="O53" s="96"/>
      <c r="P53" s="96"/>
      <c r="Q53" s="96"/>
      <c r="R53" s="96"/>
      <c r="S53" s="96"/>
      <c r="T53" s="96"/>
      <c r="U53" s="96"/>
      <c r="V53" s="96"/>
      <c r="W53" s="96"/>
    </row>
    <row r="54" spans="1:23">
      <c r="A54" s="135"/>
      <c r="B54" s="135"/>
      <c r="C54" s="135"/>
      <c r="D54" s="135"/>
      <c r="E54" s="135"/>
      <c r="F54" s="135"/>
      <c r="G54" s="135"/>
      <c r="H54" s="135"/>
      <c r="I54" s="135"/>
      <c r="J54" s="135"/>
      <c r="K54" s="135"/>
      <c r="L54" s="135"/>
      <c r="M54" s="135"/>
      <c r="N54" s="135"/>
      <c r="O54" s="97"/>
      <c r="P54" s="97"/>
      <c r="Q54" s="97"/>
      <c r="R54" s="97"/>
      <c r="S54" s="97"/>
      <c r="T54" s="97"/>
      <c r="U54" s="97"/>
      <c r="V54" s="97"/>
      <c r="W54" s="97"/>
    </row>
    <row r="60" spans="1:23" s="97" customFormat="1" ht="18.75" customHeight="1">
      <c r="A60" s="96"/>
      <c r="B60" s="96"/>
      <c r="C60" s="96"/>
      <c r="D60" s="96"/>
      <c r="E60" s="96"/>
      <c r="F60" s="96"/>
      <c r="G60" s="96"/>
      <c r="H60" s="96"/>
      <c r="I60" s="96"/>
      <c r="J60" s="96"/>
      <c r="K60" s="96"/>
      <c r="L60" s="96"/>
      <c r="M60" s="96"/>
      <c r="N60" s="96"/>
      <c r="O60" s="96"/>
      <c r="P60" s="96"/>
      <c r="Q60" s="96"/>
      <c r="R60" s="96"/>
      <c r="S60" s="96"/>
      <c r="T60" s="96"/>
      <c r="U60" s="96"/>
      <c r="V60" s="96"/>
      <c r="W60" s="96"/>
    </row>
  </sheetData>
  <mergeCells count="38">
    <mergeCell ref="T5:W5"/>
    <mergeCell ref="A7:W7"/>
    <mergeCell ref="T9:T11"/>
    <mergeCell ref="J10:J11"/>
    <mergeCell ref="W9:W11"/>
    <mergeCell ref="S10:S11"/>
    <mergeCell ref="U9:U11"/>
    <mergeCell ref="O10:O11"/>
    <mergeCell ref="H10:H11"/>
    <mergeCell ref="P10:P11"/>
    <mergeCell ref="A29:G29"/>
    <mergeCell ref="A28:W28"/>
    <mergeCell ref="G10:G11"/>
    <mergeCell ref="E9:G9"/>
    <mergeCell ref="I10:I11"/>
    <mergeCell ref="N10:N11"/>
    <mergeCell ref="K10:K11"/>
    <mergeCell ref="L10:L11"/>
    <mergeCell ref="Q9:S9"/>
    <mergeCell ref="E10:E11"/>
    <mergeCell ref="C9:D9"/>
    <mergeCell ref="H9:J9"/>
    <mergeCell ref="M10:M11"/>
    <mergeCell ref="A49:B49"/>
    <mergeCell ref="A48:B48"/>
    <mergeCell ref="A27:B27"/>
    <mergeCell ref="A36:W36"/>
    <mergeCell ref="A35:B35"/>
    <mergeCell ref="V9:V11"/>
    <mergeCell ref="R10:R11"/>
    <mergeCell ref="Q10:Q11"/>
    <mergeCell ref="K9:M9"/>
    <mergeCell ref="N9:P9"/>
    <mergeCell ref="A14:W14"/>
    <mergeCell ref="F10:F11"/>
    <mergeCell ref="A9:A11"/>
    <mergeCell ref="B9:B11"/>
    <mergeCell ref="C10:C11"/>
  </mergeCells>
  <phoneticPr fontId="10" type="noConversion"/>
  <pageMargins left="0" right="0" top="0" bottom="0" header="0" footer="0"/>
  <pageSetup paperSize="9" scale="87" orientation="landscape" verticalDpi="180" r:id="rId1"/>
  <rowBreaks count="1" manualBreakCount="1">
    <brk id="27" max="24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T20"/>
  <sheetViews>
    <sheetView tabSelected="1" zoomScaleSheetLayoutView="100" workbookViewId="0">
      <selection activeCell="O15" sqref="O15"/>
    </sheetView>
  </sheetViews>
  <sheetFormatPr defaultRowHeight="15"/>
  <cols>
    <col min="1" max="1" width="4.42578125" customWidth="1"/>
    <col min="2" max="2" width="24.140625" customWidth="1"/>
  </cols>
  <sheetData>
    <row r="1" spans="1:20" ht="15" customHeight="1">
      <c r="B1" s="8"/>
      <c r="C1" s="8"/>
      <c r="D1" s="8"/>
      <c r="E1" s="8"/>
      <c r="F1" s="8"/>
      <c r="G1" s="8"/>
      <c r="H1" s="8"/>
      <c r="I1" s="8"/>
      <c r="K1" s="33"/>
      <c r="L1" s="33"/>
      <c r="M1" s="33" t="s">
        <v>98</v>
      </c>
      <c r="N1" s="6"/>
      <c r="O1" s="6"/>
    </row>
    <row r="2" spans="1:20" s="30" customFormat="1">
      <c r="A2" s="6"/>
      <c r="B2" s="6"/>
      <c r="C2" s="6"/>
      <c r="D2" s="6"/>
      <c r="E2" s="6"/>
      <c r="F2" s="6"/>
      <c r="G2" s="6"/>
      <c r="H2" s="6"/>
      <c r="I2" s="19"/>
      <c r="K2" s="32"/>
      <c r="L2" s="32"/>
      <c r="M2" s="32"/>
      <c r="P2" s="29"/>
      <c r="R2" s="29"/>
      <c r="S2" s="29"/>
      <c r="T2" s="29"/>
    </row>
    <row r="3" spans="1:20" s="30" customFormat="1">
      <c r="A3" s="6"/>
      <c r="B3" s="6"/>
      <c r="C3" s="6"/>
      <c r="D3" s="6"/>
      <c r="E3" s="6"/>
      <c r="F3" s="6"/>
      <c r="G3" s="6"/>
      <c r="H3" s="6"/>
      <c r="I3" s="19"/>
      <c r="J3" s="32"/>
      <c r="K3" s="32"/>
      <c r="L3" s="32"/>
      <c r="M3" s="32"/>
      <c r="P3" s="29"/>
      <c r="R3" s="29"/>
      <c r="S3" s="29"/>
      <c r="T3" s="29"/>
    </row>
    <row r="4" spans="1:20" s="30" customFormat="1">
      <c r="A4" s="6"/>
      <c r="B4" s="6"/>
      <c r="C4" s="6"/>
      <c r="D4" s="6"/>
      <c r="E4" s="6"/>
      <c r="F4" s="6"/>
      <c r="G4" s="6"/>
      <c r="H4" s="6"/>
      <c r="I4" s="19"/>
      <c r="J4" s="32"/>
      <c r="K4" s="32"/>
      <c r="L4" s="32"/>
      <c r="M4" s="32"/>
      <c r="P4" s="29"/>
      <c r="R4" s="29"/>
      <c r="S4" s="29"/>
      <c r="T4" s="29"/>
    </row>
    <row r="5" spans="1:20" s="30" customFormat="1">
      <c r="A5" s="6"/>
      <c r="B5" s="6"/>
      <c r="C5" s="6"/>
      <c r="D5" s="6"/>
      <c r="E5" s="6"/>
      <c r="F5" s="6"/>
      <c r="G5" s="6"/>
      <c r="H5" s="6"/>
      <c r="I5" s="19"/>
      <c r="J5" s="6"/>
      <c r="K5" s="146"/>
      <c r="L5" s="146"/>
      <c r="M5" s="146"/>
      <c r="N5" s="146"/>
      <c r="O5" s="6"/>
      <c r="P5" s="6"/>
      <c r="R5" s="6"/>
      <c r="S5" s="6"/>
      <c r="T5" s="6"/>
    </row>
    <row r="6" spans="1:20" s="30" customFormat="1">
      <c r="A6" s="6"/>
      <c r="B6" s="6"/>
      <c r="C6" s="6"/>
      <c r="D6" s="6"/>
      <c r="E6" s="6"/>
      <c r="F6" s="6"/>
      <c r="G6" s="6"/>
      <c r="H6" s="6"/>
      <c r="I6" s="19"/>
      <c r="J6" s="6"/>
      <c r="K6" s="6"/>
      <c r="L6" s="6"/>
      <c r="M6" s="6"/>
      <c r="N6" s="6"/>
      <c r="O6" s="6"/>
      <c r="P6" s="6"/>
      <c r="R6" s="6"/>
      <c r="S6" s="6"/>
      <c r="T6" s="6"/>
    </row>
    <row r="7" spans="1:20" ht="15.75" customHeight="1">
      <c r="A7" s="173" t="s">
        <v>85</v>
      </c>
      <c r="B7" s="173"/>
      <c r="C7" s="173"/>
      <c r="D7" s="173"/>
      <c r="E7" s="173"/>
      <c r="F7" s="173"/>
      <c r="G7" s="173"/>
      <c r="H7" s="173"/>
      <c r="I7" s="173"/>
      <c r="J7" s="173"/>
      <c r="K7" s="173"/>
      <c r="L7" s="173"/>
      <c r="M7" s="173"/>
      <c r="N7" s="173"/>
      <c r="O7" s="31"/>
    </row>
    <row r="8" spans="1:20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</row>
    <row r="9" spans="1:20" ht="20.25" customHeight="1">
      <c r="A9" s="174" t="s">
        <v>0</v>
      </c>
      <c r="B9" s="174" t="s">
        <v>45</v>
      </c>
      <c r="C9" s="175" t="s">
        <v>46</v>
      </c>
      <c r="D9" s="175"/>
      <c r="E9" s="175"/>
      <c r="F9" s="175"/>
      <c r="G9" s="175" t="s">
        <v>47</v>
      </c>
      <c r="H9" s="175"/>
      <c r="I9" s="175"/>
      <c r="J9" s="175"/>
      <c r="K9" s="175" t="s">
        <v>48</v>
      </c>
      <c r="L9" s="175"/>
      <c r="M9" s="175"/>
      <c r="N9" s="175"/>
      <c r="O9" s="10"/>
    </row>
    <row r="10" spans="1:20" ht="36" customHeight="1">
      <c r="A10" s="174"/>
      <c r="B10" s="174"/>
      <c r="C10" s="20" t="s">
        <v>70</v>
      </c>
      <c r="D10" s="20" t="s">
        <v>71</v>
      </c>
      <c r="E10" s="20" t="s">
        <v>76</v>
      </c>
      <c r="F10" s="20" t="s">
        <v>10</v>
      </c>
      <c r="G10" s="20" t="s">
        <v>70</v>
      </c>
      <c r="H10" s="20" t="s">
        <v>71</v>
      </c>
      <c r="I10" s="20" t="s">
        <v>76</v>
      </c>
      <c r="J10" s="20" t="s">
        <v>10</v>
      </c>
      <c r="K10" s="20" t="s">
        <v>70</v>
      </c>
      <c r="L10" s="20" t="s">
        <v>71</v>
      </c>
      <c r="M10" s="20" t="s">
        <v>76</v>
      </c>
      <c r="N10" s="20" t="s">
        <v>10</v>
      </c>
      <c r="O10" s="10"/>
    </row>
    <row r="11" spans="1:20" ht="16.5" customHeight="1">
      <c r="A11" s="174"/>
      <c r="B11" s="174"/>
      <c r="C11" s="21" t="s">
        <v>21</v>
      </c>
      <c r="D11" s="21" t="s">
        <v>21</v>
      </c>
      <c r="E11" s="21" t="s">
        <v>21</v>
      </c>
      <c r="F11" s="21" t="s">
        <v>21</v>
      </c>
      <c r="G11" s="21" t="s">
        <v>22</v>
      </c>
      <c r="H11" s="21" t="s">
        <v>22</v>
      </c>
      <c r="I11" s="21" t="s">
        <v>22</v>
      </c>
      <c r="J11" s="21" t="s">
        <v>22</v>
      </c>
      <c r="K11" s="21" t="s">
        <v>20</v>
      </c>
      <c r="L11" s="21" t="s">
        <v>20</v>
      </c>
      <c r="M11" s="21" t="s">
        <v>20</v>
      </c>
      <c r="N11" s="21" t="s">
        <v>20</v>
      </c>
      <c r="O11" s="10"/>
    </row>
    <row r="12" spans="1:20" ht="16.5" customHeight="1">
      <c r="A12" s="22">
        <v>1</v>
      </c>
      <c r="B12" s="22">
        <v>2</v>
      </c>
      <c r="C12" s="22">
        <v>3</v>
      </c>
      <c r="D12" s="22">
        <v>4</v>
      </c>
      <c r="E12" s="22">
        <v>5</v>
      </c>
      <c r="F12" s="22">
        <v>6</v>
      </c>
      <c r="G12" s="22">
        <v>7</v>
      </c>
      <c r="H12" s="22">
        <v>8</v>
      </c>
      <c r="I12" s="22">
        <v>9</v>
      </c>
      <c r="J12" s="22">
        <v>10</v>
      </c>
      <c r="K12" s="22">
        <v>11</v>
      </c>
      <c r="L12" s="22">
        <v>12</v>
      </c>
      <c r="M12" s="22">
        <v>13</v>
      </c>
      <c r="N12" s="22">
        <v>14</v>
      </c>
      <c r="O12" s="10"/>
    </row>
    <row r="13" spans="1:20" ht="16.5" customHeight="1">
      <c r="A13" s="25"/>
      <c r="B13" s="28" t="s">
        <v>49</v>
      </c>
      <c r="C13" s="23">
        <f ca="1">'Лист1 (изм)'!M27</f>
        <v>2886.2599999999993</v>
      </c>
      <c r="D13" s="23">
        <f ca="1">'Лист1 (изм)'!M35</f>
        <v>2126.33</v>
      </c>
      <c r="E13" s="23">
        <f ca="1">'Лист1 (изм)'!M48</f>
        <v>4606.7699999999995</v>
      </c>
      <c r="F13" s="23">
        <f ca="1">C13+D13+E13</f>
        <v>9619.3599999999988</v>
      </c>
      <c r="G13" s="23">
        <f ca="1">'Лист1 (изм)'!J27</f>
        <v>88</v>
      </c>
      <c r="H13" s="23">
        <f ca="1">'Лист1 (изм)'!J35</f>
        <v>54</v>
      </c>
      <c r="I13" s="23">
        <f ca="1">'Лист1 (изм)'!J48</f>
        <v>110</v>
      </c>
      <c r="J13" s="23">
        <f ca="1">G13+H13+I13</f>
        <v>252</v>
      </c>
      <c r="K13" s="23">
        <f ca="1">'Лист1 (изм)'!H27</f>
        <v>219</v>
      </c>
      <c r="L13" s="23">
        <f ca="1">'Лист1 (изм)'!H35</f>
        <v>136</v>
      </c>
      <c r="M13" s="23">
        <v>295</v>
      </c>
      <c r="N13" s="23">
        <f>K13+L13+M13</f>
        <v>650</v>
      </c>
      <c r="O13" s="10"/>
    </row>
    <row r="14" spans="1:20" ht="16.5" customHeight="1">
      <c r="A14" s="22">
        <v>1</v>
      </c>
      <c r="B14" s="28" t="s">
        <v>67</v>
      </c>
      <c r="C14" s="23">
        <f>C13</f>
        <v>2886.2599999999993</v>
      </c>
      <c r="D14" s="23">
        <f t="shared" ref="D14:N14" si="0">D13</f>
        <v>2126.33</v>
      </c>
      <c r="E14" s="23">
        <f t="shared" si="0"/>
        <v>4606.7699999999995</v>
      </c>
      <c r="F14" s="23">
        <f t="shared" si="0"/>
        <v>9619.3599999999988</v>
      </c>
      <c r="G14" s="23">
        <f t="shared" si="0"/>
        <v>88</v>
      </c>
      <c r="H14" s="23">
        <f t="shared" si="0"/>
        <v>54</v>
      </c>
      <c r="I14" s="23">
        <f t="shared" si="0"/>
        <v>110</v>
      </c>
      <c r="J14" s="23">
        <f t="shared" si="0"/>
        <v>252</v>
      </c>
      <c r="K14" s="23">
        <f t="shared" si="0"/>
        <v>219</v>
      </c>
      <c r="L14" s="23">
        <f t="shared" si="0"/>
        <v>136</v>
      </c>
      <c r="M14" s="23">
        <f t="shared" si="0"/>
        <v>295</v>
      </c>
      <c r="N14" s="23">
        <f t="shared" si="0"/>
        <v>650</v>
      </c>
      <c r="O14" s="136" t="s">
        <v>128</v>
      </c>
    </row>
    <row r="15" spans="1:20">
      <c r="A15" s="1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</row>
    <row r="17" spans="1:20" s="7" customFormat="1" ht="15.75">
      <c r="A17" s="172"/>
      <c r="B17" s="172"/>
      <c r="C17" s="172"/>
      <c r="D17" s="172"/>
      <c r="E17" s="172"/>
      <c r="F17" s="172"/>
      <c r="G17" s="172"/>
      <c r="H17" s="172"/>
      <c r="I17" s="26"/>
      <c r="J17" s="24"/>
      <c r="K17" s="24"/>
      <c r="L17" s="24"/>
      <c r="M17" s="24"/>
      <c r="N17" s="24"/>
      <c r="O17" s="24"/>
      <c r="P17" s="24"/>
      <c r="R17" s="24"/>
      <c r="S17" s="24"/>
      <c r="T17" s="24"/>
    </row>
    <row r="20" spans="1:20" s="5" customFormat="1" ht="18.75" customHeight="1">
      <c r="A20" s="172"/>
      <c r="B20" s="172"/>
      <c r="C20" s="172"/>
      <c r="D20" s="172"/>
      <c r="E20" s="172"/>
      <c r="F20" s="172"/>
      <c r="G20" s="172"/>
      <c r="H20" s="172"/>
      <c r="I20" s="172"/>
      <c r="J20" s="172"/>
      <c r="K20" s="172"/>
    </row>
  </sheetData>
  <mergeCells count="9">
    <mergeCell ref="A20:K20"/>
    <mergeCell ref="A17:H17"/>
    <mergeCell ref="K5:N5"/>
    <mergeCell ref="A7:N7"/>
    <mergeCell ref="A9:A11"/>
    <mergeCell ref="B9:B11"/>
    <mergeCell ref="C9:F9"/>
    <mergeCell ref="G9:J9"/>
    <mergeCell ref="K9:N9"/>
  </mergeCells>
  <phoneticPr fontId="10" type="noConversion"/>
  <pageMargins left="0.31496062992125984" right="0.31496062992125984" top="0.94488188976377963" bottom="0.74803149606299213" header="0.31496062992125984" footer="0.31496062992125984"/>
  <pageSetup paperSize="9" scale="95" fitToHeight="8" orientation="landscape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4</vt:i4>
      </vt:variant>
    </vt:vector>
  </HeadingPairs>
  <TitlesOfParts>
    <vt:vector size="7" baseType="lpstr">
      <vt:lpstr>Лист1 (изм)</vt:lpstr>
      <vt:lpstr>Лист2</vt:lpstr>
      <vt:lpstr>Лист3</vt:lpstr>
      <vt:lpstr>Лист3!RANGE_A1_Q25</vt:lpstr>
      <vt:lpstr>'Лист1 (изм)'!Область_печати</vt:lpstr>
      <vt:lpstr>Лист2!Область_печати</vt:lpstr>
      <vt:lpstr>Лист3!Область_печати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2017-09-01T02:56:12Z</cp:lastPrinted>
  <dcterms:created xsi:type="dcterms:W3CDTF">2006-09-28T05:33:49Z</dcterms:created>
  <dcterms:modified xsi:type="dcterms:W3CDTF">2017-09-01T02:58:09Z</dcterms:modified>
</cp:coreProperties>
</file>