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F3DF1561-1E52-46E1-9B81-FE028B35569E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  <sheet name="цена по отделам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M17" i="1" s="1"/>
  <c r="N17" i="1" s="1"/>
  <c r="O17" i="1" s="1"/>
  <c r="I17" i="1"/>
  <c r="J17" i="1" s="1"/>
  <c r="K17" i="1" s="1"/>
  <c r="L16" i="1"/>
  <c r="M16" i="1" s="1"/>
  <c r="N16" i="1" s="1"/>
  <c r="O16" i="1" s="1"/>
  <c r="I16" i="1"/>
  <c r="J16" i="1" s="1"/>
  <c r="K16" i="1" s="1"/>
  <c r="L15" i="1"/>
  <c r="M15" i="1" s="1"/>
  <c r="N15" i="1" s="1"/>
  <c r="O15" i="1" s="1"/>
  <c r="I15" i="1"/>
  <c r="J15" i="1" s="1"/>
  <c r="K15" i="1" s="1"/>
  <c r="L14" i="1"/>
  <c r="M14" i="1" s="1"/>
  <c r="N14" i="1" s="1"/>
  <c r="O14" i="1" s="1"/>
  <c r="J14" i="1"/>
  <c r="K14" i="1" s="1"/>
  <c r="I14" i="1"/>
  <c r="L13" i="1"/>
  <c r="M13" i="1" s="1"/>
  <c r="N13" i="1" s="1"/>
  <c r="O13" i="1" s="1"/>
  <c r="I13" i="1"/>
  <c r="J13" i="1" s="1"/>
  <c r="K13" i="1" s="1"/>
  <c r="L12" i="1"/>
  <c r="M12" i="1" s="1"/>
  <c r="N12" i="1" s="1"/>
  <c r="O12" i="1" s="1"/>
  <c r="I12" i="1"/>
  <c r="J12" i="1" s="1"/>
  <c r="K12" i="1" s="1"/>
  <c r="L11" i="1"/>
  <c r="M11" i="1" s="1"/>
  <c r="N11" i="1" s="1"/>
  <c r="O11" i="1" s="1"/>
  <c r="I11" i="1"/>
  <c r="J11" i="1" s="1"/>
  <c r="K11" i="1" s="1"/>
  <c r="L10" i="1"/>
  <c r="M10" i="1" s="1"/>
  <c r="N10" i="1" s="1"/>
  <c r="O10" i="1" s="1"/>
  <c r="I10" i="1"/>
  <c r="J10" i="1" s="1"/>
  <c r="K10" i="1" s="1"/>
  <c r="M9" i="1"/>
  <c r="N9" i="1" s="1"/>
  <c r="O9" i="1" s="1"/>
  <c r="L9" i="1"/>
  <c r="I9" i="1"/>
  <c r="J9" i="1" s="1"/>
  <c r="K9" i="1" s="1"/>
  <c r="L8" i="1"/>
  <c r="M8" i="1" s="1"/>
  <c r="N8" i="1" s="1"/>
  <c r="O8" i="1" s="1"/>
  <c r="I8" i="1"/>
  <c r="J8" i="1" s="1"/>
  <c r="K8" i="1" s="1"/>
  <c r="L7" i="1"/>
  <c r="M7" i="1" s="1"/>
  <c r="N7" i="1" s="1"/>
  <c r="O7" i="1" s="1"/>
  <c r="I7" i="1"/>
  <c r="J7" i="1" s="1"/>
  <c r="K7" i="1" s="1"/>
  <c r="O18" i="1" l="1"/>
</calcChain>
</file>

<file path=xl/sharedStrings.xml><?xml version="1.0" encoding="utf-8"?>
<sst xmlns="http://schemas.openxmlformats.org/spreadsheetml/2006/main" count="55" uniqueCount="38">
  <si>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</si>
  <si>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</si>
  <si>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</si>
  <si>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</si>
  <si>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</si>
  <si>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</si>
  <si>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</si>
  <si>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Предложение №1</t>
  </si>
  <si>
    <t xml:space="preserve">Предложение №2 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</si>
  <si>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</si>
  <si>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</si>
  <si>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</si>
  <si>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</si>
  <si>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Предложение № 3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</si>
  <si>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</si>
  <si>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с округлением (вверх) до сотых долей после запятой (руб.)</t>
  </si>
  <si>
    <t>Приложение 1 к извещению об осуществлении закупки</t>
  </si>
  <si>
    <t>КТРУ</t>
  </si>
  <si>
    <t xml:space="preserve">Для расчета цены контракта используется метод сопоставимых рыночных цен (анализа рынка). В качестве источников ценовой информации использовались данные интернет сайтов поставщиков товара.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</si>
  <si>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</si>
  <si>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Блоки для записей</t>
  </si>
  <si>
    <t>17.23.13.199-00000002</t>
  </si>
  <si>
    <t>штук</t>
  </si>
  <si>
    <t>17.23.13.199-00000003</t>
  </si>
  <si>
    <t>Папка картонная</t>
  </si>
  <si>
    <t>17.23.13.193-00000010</t>
  </si>
  <si>
    <t>Папка картонная (с завязками)</t>
  </si>
  <si>
    <t>17.23.13.193-00000006</t>
  </si>
  <si>
    <t>Папка картонная (Скоросшиватель)</t>
  </si>
  <si>
    <t>17.23.13.193-00000007</t>
  </si>
  <si>
    <t>Папка картонная (Короб архивный)</t>
  </si>
  <si>
    <t>Папка картонная (с завязками папка архивная)</t>
  </si>
  <si>
    <t>Папка картонная (с высокими бортами до 400 листов)</t>
  </si>
  <si>
    <t>Обложка для переплета картонная (100 шт)</t>
  </si>
  <si>
    <t>17.23.13.199-00000008</t>
  </si>
  <si>
    <t>упаковка</t>
  </si>
  <si>
    <t>Н(М)ЦК  определяемая методом сопоставимых рыночных цен (анализа рынка)*</t>
  </si>
  <si>
    <t xml:space="preserve">В результате проведенного расчета начальная (максимальная) цена составила: 89 797 (Восемьдесят девять тысяч семьсот девяносто семь) рублей 92 копейки.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</si>
</sst>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" fillId="0" borderId="0" xfId="0" applyFont="1"/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174048</xdr:colOff>
      <xdr:row>5</xdr:row>
      <xdr:rowOff>2632364</xdr:rowOff>
    </xdr:from>
    <xdr:to>
      <xdr:col>11</xdr:col>
      <xdr:colOff>1126548</xdr:colOff>
      <xdr:row>5</xdr:row>
      <xdr:rowOff>3041939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DA2546A-71C7-4463-9FD3-E6F678F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298" y="4424796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5</xdr:row>
      <xdr:rowOff>1352550</xdr:rowOff>
    </xdr:from>
    <xdr:to>
      <xdr:col>11</xdr:col>
      <xdr:colOff>419100</xdr:colOff>
      <xdr:row>5</xdr:row>
      <xdr:rowOff>1571625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69450BB-D1FE-43F1-96D7-6808F5F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8466</xdr:colOff>
      <xdr:row>5</xdr:row>
      <xdr:rowOff>1394884</xdr:rowOff>
    </xdr:from>
    <xdr:to>
      <xdr:col>9</xdr:col>
      <xdr:colOff>932757</xdr:colOff>
      <xdr:row>5</xdr:row>
      <xdr:rowOff>1827738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9E53E4-8023-4528-9A7B-AA451729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3216" y="3172884"/>
          <a:ext cx="924291" cy="432854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</xdr:row>
      <xdr:rowOff>1438275</xdr:rowOff>
    </xdr:from>
    <xdr:to>
      <xdr:col>10</xdr:col>
      <xdr:colOff>882475</xdr:colOff>
      <xdr:row>5</xdr:row>
      <xdr:rowOff>1757012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FDC3372-D6E5-435B-9184-CD4AF18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647950"/>
          <a:ext cx="844375" cy="31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topLeftCell="A16" zoomScaleNormal="100" workbookViewId="0">
      <selection activeCell="B20" sqref="B20:O20"/>
    </sheetView>
  </sheetViews>
  <sheetFormatPr defaultRowHeight="15" x14ac:dyDescent="0.25"/>
  <cols>
    <col min="1" max="1" width="5.5703125" customWidth="1"/>
    <col min="2" max="2" width="17.5703125" customWidth="1"/>
    <col min="3" max="3" width="12.7109375" style="12" customWidth="1"/>
    <col min="4" max="4" width="12.7109375" customWidth="1"/>
    <col min="5" max="5" width="11.42578125" customWidth="1"/>
    <col min="6" max="6" width="14" customWidth="1"/>
    <col min="7" max="7" width="14.140625" customWidth="1"/>
    <col min="8" max="8" width="13.85546875" customWidth="1"/>
    <col min="9" max="9" width="11.42578125" customWidth="1"/>
    <col min="10" max="10" width="15.5703125" customWidth="1"/>
    <col min="11" max="11" width="13.7109375" customWidth="1"/>
    <col min="12" max="12" width="18.5703125" customWidth="1"/>
    <col min="13" max="13" width="11" customWidth="1"/>
    <col min="14" max="14" width="10.5703125" customWidth="1"/>
    <col min="15" max="15" width="11.28515625" customWidth="1"/>
  </cols>
  <sheetData>
    <row r="1" spans="1:15" x14ac:dyDescent="0.25">
      <c r="A1" s="5"/>
      <c r="B1" s="6"/>
      <c r="C1" s="6"/>
      <c r="D1" s="7"/>
      <c r="E1" s="7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59.25" customHeight="1" x14ac:dyDescent="0.25">
      <c r="A2" s="5"/>
      <c r="B2" s="6"/>
      <c r="C2" s="6"/>
      <c r="D2" s="7"/>
      <c r="E2" s="7"/>
      <c r="F2" s="5"/>
      <c r="G2" s="5"/>
      <c r="H2" s="5"/>
      <c r="I2" s="5"/>
      <c r="J2" s="5"/>
      <c r="K2" s="5"/>
      <c r="L2" s="39" t="s">
        <v>16</v>
      </c>
      <c r="M2" s="40"/>
      <c r="N2" s="40"/>
      <c r="O2" s="40"/>
    </row>
    <row r="3" spans="1:15" ht="24.75" customHeight="1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40.5" customHeight="1" x14ac:dyDescent="0.25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s="22" customFormat="1" ht="51.75" customHeight="1" x14ac:dyDescent="0.25">
      <c r="A5" s="42" t="s">
        <v>1</v>
      </c>
      <c r="B5" s="42" t="s">
        <v>2</v>
      </c>
      <c r="C5" s="42" t="s">
        <v>17</v>
      </c>
      <c r="D5" s="42" t="s">
        <v>3</v>
      </c>
      <c r="E5" s="42" t="s">
        <v>4</v>
      </c>
      <c r="F5" s="44" t="s">
        <v>5</v>
      </c>
      <c r="G5" s="45"/>
      <c r="H5" s="46"/>
      <c r="I5" s="47" t="s">
        <v>6</v>
      </c>
      <c r="J5" s="48"/>
      <c r="K5" s="49"/>
      <c r="L5" s="50" t="s">
        <v>36</v>
      </c>
      <c r="M5" s="51"/>
      <c r="N5" s="51"/>
      <c r="O5" s="52"/>
    </row>
    <row r="6" spans="1:15" s="22" customFormat="1" ht="225" x14ac:dyDescent="0.25">
      <c r="A6" s="43"/>
      <c r="B6" s="43"/>
      <c r="C6" s="43"/>
      <c r="D6" s="43"/>
      <c r="E6" s="43"/>
      <c r="F6" s="23" t="s">
        <v>7</v>
      </c>
      <c r="G6" s="23" t="s">
        <v>8</v>
      </c>
      <c r="H6" s="23" t="s">
        <v>13</v>
      </c>
      <c r="I6" s="8" t="s">
        <v>9</v>
      </c>
      <c r="J6" s="8" t="s">
        <v>10</v>
      </c>
      <c r="K6" s="8" t="s">
        <v>14</v>
      </c>
      <c r="L6" s="8" t="s">
        <v>19</v>
      </c>
      <c r="M6" s="8" t="s">
        <v>11</v>
      </c>
      <c r="N6" s="8" t="s">
        <v>15</v>
      </c>
      <c r="O6" s="8" t="s">
        <v>12</v>
      </c>
    </row>
    <row r="7" spans="1:15" ht="30" x14ac:dyDescent="0.25">
      <c r="A7" s="24">
        <v>1</v>
      </c>
      <c r="B7" s="9" t="s">
        <v>20</v>
      </c>
      <c r="C7" s="25" t="s">
        <v>21</v>
      </c>
      <c r="D7" s="25" t="s">
        <v>22</v>
      </c>
      <c r="E7" s="26">
        <v>106</v>
      </c>
      <c r="F7" s="27">
        <v>102.2</v>
      </c>
      <c r="G7" s="27">
        <v>76.95</v>
      </c>
      <c r="H7" s="27">
        <v>76.95</v>
      </c>
      <c r="I7" s="27">
        <f>AVERAGE(F7:H7)</f>
        <v>85.366666666666674</v>
      </c>
      <c r="J7" s="28">
        <f>SQRT(((SUM((POWER(H7-I7,2)),(POWER(G7-I7,2)),(POWER(F7-I7,2)))/(COLUMNS(F7:H7)-1))))</f>
        <v>14.578094297038051</v>
      </c>
      <c r="K7" s="28">
        <f>J7/I7*100</f>
        <v>17.077033538115639</v>
      </c>
      <c r="L7" s="27">
        <f>((E7/3)*(SUM(F7:H7)))</f>
        <v>9048.8666666666686</v>
      </c>
      <c r="M7" s="36">
        <f>L7/E7</f>
        <v>85.366666666666688</v>
      </c>
      <c r="N7" s="27">
        <f>ROUNDUP(M7,2)</f>
        <v>85.37</v>
      </c>
      <c r="O7" s="37">
        <f t="shared" ref="O7:O17" si="0">N7*E7</f>
        <v>9049.2200000000012</v>
      </c>
    </row>
    <row r="8" spans="1:15" ht="30" x14ac:dyDescent="0.25">
      <c r="A8" s="24">
        <v>2</v>
      </c>
      <c r="B8" s="9" t="s">
        <v>20</v>
      </c>
      <c r="C8" s="25" t="s">
        <v>21</v>
      </c>
      <c r="D8" s="25" t="s">
        <v>22</v>
      </c>
      <c r="E8" s="26">
        <v>9</v>
      </c>
      <c r="F8" s="27">
        <v>399.02</v>
      </c>
      <c r="G8" s="27">
        <v>289.79000000000002</v>
      </c>
      <c r="H8" s="27">
        <v>278.14999999999998</v>
      </c>
      <c r="I8" s="27">
        <f t="shared" ref="I8:I17" si="1">AVERAGE(F8:H8)</f>
        <v>322.32</v>
      </c>
      <c r="J8" s="28">
        <f t="shared" ref="J8:J17" si="2">SQRT(((SUM((POWER(H8-I8,2)),(POWER(G8-I8,2)),(POWER(F8-I8,2)))/(COLUMNS(F8:H8)-1))))</f>
        <v>66.67863150965232</v>
      </c>
      <c r="K8" s="28">
        <f t="shared" ref="K8:K17" si="3">J8/I8*100</f>
        <v>20.687090937469694</v>
      </c>
      <c r="L8" s="27">
        <f t="shared" ref="L8:L17" si="4">((E8/3)*(SUM(F8:H8)))</f>
        <v>2900.8799999999997</v>
      </c>
      <c r="M8" s="36">
        <f t="shared" ref="M8:M17" si="5">L8/E8</f>
        <v>322.31999999999994</v>
      </c>
      <c r="N8" s="27">
        <f>ROUNDDOWN(M8,2)</f>
        <v>322.32</v>
      </c>
      <c r="O8" s="37">
        <f t="shared" si="0"/>
        <v>2900.88</v>
      </c>
    </row>
    <row r="9" spans="1:15" ht="30" x14ac:dyDescent="0.25">
      <c r="A9" s="24">
        <v>3</v>
      </c>
      <c r="B9" s="9" t="s">
        <v>20</v>
      </c>
      <c r="C9" s="25" t="s">
        <v>23</v>
      </c>
      <c r="D9" s="25" t="s">
        <v>22</v>
      </c>
      <c r="E9" s="26">
        <v>87</v>
      </c>
      <c r="F9" s="27">
        <v>40.090000000000003</v>
      </c>
      <c r="G9" s="27">
        <v>34.89</v>
      </c>
      <c r="H9" s="27">
        <v>34.89</v>
      </c>
      <c r="I9" s="27">
        <f t="shared" si="1"/>
        <v>36.623333333333335</v>
      </c>
      <c r="J9" s="28">
        <f t="shared" si="2"/>
        <v>3.0022213997860554</v>
      </c>
      <c r="K9" s="28">
        <f t="shared" si="3"/>
        <v>8.1975645757332902</v>
      </c>
      <c r="L9" s="27">
        <f t="shared" si="4"/>
        <v>3186.23</v>
      </c>
      <c r="M9" s="36">
        <f t="shared" si="5"/>
        <v>36.623333333333335</v>
      </c>
      <c r="N9" s="27">
        <f>ROUNDDOWN(M9,2)</f>
        <v>36.619999999999997</v>
      </c>
      <c r="O9" s="37">
        <f t="shared" si="0"/>
        <v>3185.9399999999996</v>
      </c>
    </row>
    <row r="10" spans="1:15" ht="30" x14ac:dyDescent="0.25">
      <c r="A10" s="24">
        <v>4</v>
      </c>
      <c r="B10" s="9" t="s">
        <v>24</v>
      </c>
      <c r="C10" s="25" t="s">
        <v>25</v>
      </c>
      <c r="D10" s="10" t="s">
        <v>22</v>
      </c>
      <c r="E10" s="26">
        <v>20</v>
      </c>
      <c r="F10" s="27">
        <v>364.76</v>
      </c>
      <c r="G10" s="27">
        <v>326.97000000000003</v>
      </c>
      <c r="H10" s="27">
        <v>326.97000000000003</v>
      </c>
      <c r="I10" s="27">
        <f t="shared" si="1"/>
        <v>339.56666666666666</v>
      </c>
      <c r="J10" s="28">
        <f t="shared" si="2"/>
        <v>21.818066672675936</v>
      </c>
      <c r="K10" s="28">
        <f t="shared" si="3"/>
        <v>6.4252674995609906</v>
      </c>
      <c r="L10" s="27">
        <f t="shared" si="4"/>
        <v>6791.3333333333339</v>
      </c>
      <c r="M10" s="36">
        <f t="shared" si="5"/>
        <v>339.56666666666672</v>
      </c>
      <c r="N10" s="27">
        <f t="shared" ref="N10:N16" si="6">ROUNDUP(M10,2)</f>
        <v>339.57</v>
      </c>
      <c r="O10" s="37">
        <f t="shared" si="0"/>
        <v>6791.4</v>
      </c>
    </row>
    <row r="11" spans="1:15" ht="30" x14ac:dyDescent="0.25">
      <c r="A11" s="24">
        <v>5</v>
      </c>
      <c r="B11" s="9" t="s">
        <v>24</v>
      </c>
      <c r="C11" s="25" t="s">
        <v>25</v>
      </c>
      <c r="D11" s="25" t="s">
        <v>22</v>
      </c>
      <c r="E11" s="29">
        <v>78</v>
      </c>
      <c r="F11" s="30">
        <v>340.1</v>
      </c>
      <c r="G11" s="30">
        <v>291.75</v>
      </c>
      <c r="H11" s="30">
        <v>291.75</v>
      </c>
      <c r="I11" s="27">
        <f t="shared" si="1"/>
        <v>307.86666666666667</v>
      </c>
      <c r="J11" s="28">
        <f t="shared" si="2"/>
        <v>27.914885515318421</v>
      </c>
      <c r="K11" s="28">
        <f t="shared" si="3"/>
        <v>9.0671997126413224</v>
      </c>
      <c r="L11" s="27">
        <f t="shared" si="4"/>
        <v>24013.600000000002</v>
      </c>
      <c r="M11" s="36">
        <f t="shared" si="5"/>
        <v>307.86666666666667</v>
      </c>
      <c r="N11" s="27">
        <f t="shared" si="6"/>
        <v>307.87</v>
      </c>
      <c r="O11" s="37">
        <f t="shared" si="0"/>
        <v>24013.86</v>
      </c>
    </row>
    <row r="12" spans="1:15" ht="30" x14ac:dyDescent="0.25">
      <c r="A12" s="24">
        <v>6</v>
      </c>
      <c r="B12" s="31" t="s">
        <v>26</v>
      </c>
      <c r="C12" s="32" t="s">
        <v>27</v>
      </c>
      <c r="D12" s="25" t="s">
        <v>22</v>
      </c>
      <c r="E12" s="26">
        <v>880</v>
      </c>
      <c r="F12" s="27">
        <v>23.81</v>
      </c>
      <c r="G12" s="27">
        <v>22.48</v>
      </c>
      <c r="H12" s="27">
        <v>22.48</v>
      </c>
      <c r="I12" s="27">
        <f t="shared" si="1"/>
        <v>22.923333333333332</v>
      </c>
      <c r="J12" s="28">
        <f t="shared" si="2"/>
        <v>0.76787585802220126</v>
      </c>
      <c r="K12" s="28">
        <f t="shared" si="3"/>
        <v>3.349756542193695</v>
      </c>
      <c r="L12" s="27">
        <f t="shared" si="4"/>
        <v>20172.533333333329</v>
      </c>
      <c r="M12" s="36">
        <f t="shared" si="5"/>
        <v>22.923333333333328</v>
      </c>
      <c r="N12" s="27">
        <f>ROUNDDOWN(M12,2)</f>
        <v>22.92</v>
      </c>
      <c r="O12" s="37">
        <f t="shared" si="0"/>
        <v>20169.600000000002</v>
      </c>
    </row>
    <row r="13" spans="1:15" ht="45" x14ac:dyDescent="0.25">
      <c r="A13" s="24">
        <v>7</v>
      </c>
      <c r="B13" s="9" t="s">
        <v>28</v>
      </c>
      <c r="C13" s="25" t="s">
        <v>29</v>
      </c>
      <c r="D13" s="25" t="s">
        <v>22</v>
      </c>
      <c r="E13" s="29">
        <v>400</v>
      </c>
      <c r="F13" s="30">
        <v>14.82</v>
      </c>
      <c r="G13" s="30">
        <v>18.89</v>
      </c>
      <c r="H13" s="30">
        <v>18.22</v>
      </c>
      <c r="I13" s="27">
        <f t="shared" si="1"/>
        <v>17.309999999999999</v>
      </c>
      <c r="J13" s="28">
        <f>SQRT(((SUM((POWER(H13-I13,2)),(POWER(G13-I13,2)),(POWER(F13-I13,2)))/(COLUMNS(F13:H13)-1))))</f>
        <v>2.1822694609053208</v>
      </c>
      <c r="K13" s="28">
        <f t="shared" si="3"/>
        <v>12.606987064733225</v>
      </c>
      <c r="L13" s="27">
        <f t="shared" si="4"/>
        <v>6924</v>
      </c>
      <c r="M13" s="36">
        <f t="shared" si="5"/>
        <v>17.309999999999999</v>
      </c>
      <c r="N13" s="27">
        <f>ROUNDDOWN(M13,2)</f>
        <v>17.309999999999999</v>
      </c>
      <c r="O13" s="37">
        <f t="shared" si="0"/>
        <v>6923.9999999999991</v>
      </c>
    </row>
    <row r="14" spans="1:15" ht="30" x14ac:dyDescent="0.25">
      <c r="A14" s="24">
        <v>8</v>
      </c>
      <c r="B14" s="9" t="s">
        <v>30</v>
      </c>
      <c r="C14" s="25" t="s">
        <v>27</v>
      </c>
      <c r="D14" s="25" t="s">
        <v>22</v>
      </c>
      <c r="E14" s="29">
        <v>7</v>
      </c>
      <c r="F14" s="30">
        <v>329.57</v>
      </c>
      <c r="G14" s="30">
        <v>444.21</v>
      </c>
      <c r="H14" s="30">
        <v>444.21</v>
      </c>
      <c r="I14" s="27">
        <f t="shared" si="1"/>
        <v>405.99666666666667</v>
      </c>
      <c r="J14" s="28">
        <f t="shared" si="2"/>
        <v>66.187434859898687</v>
      </c>
      <c r="K14" s="28">
        <f t="shared" si="3"/>
        <v>16.302457703240261</v>
      </c>
      <c r="L14" s="27">
        <f t="shared" si="4"/>
        <v>2841.9766666666669</v>
      </c>
      <c r="M14" s="36">
        <f t="shared" si="5"/>
        <v>405.99666666666673</v>
      </c>
      <c r="N14" s="27">
        <f t="shared" si="6"/>
        <v>406</v>
      </c>
      <c r="O14" s="37">
        <f t="shared" si="0"/>
        <v>2842</v>
      </c>
    </row>
    <row r="15" spans="1:15" ht="45" x14ac:dyDescent="0.25">
      <c r="A15" s="24">
        <v>9</v>
      </c>
      <c r="B15" s="9" t="s">
        <v>31</v>
      </c>
      <c r="C15" s="25" t="s">
        <v>27</v>
      </c>
      <c r="D15" s="25" t="s">
        <v>22</v>
      </c>
      <c r="E15" s="29">
        <v>30</v>
      </c>
      <c r="F15" s="30">
        <v>254.18</v>
      </c>
      <c r="G15" s="30">
        <v>276</v>
      </c>
      <c r="H15" s="30">
        <v>276</v>
      </c>
      <c r="I15" s="27">
        <f t="shared" si="1"/>
        <v>268.72666666666669</v>
      </c>
      <c r="J15" s="28">
        <f t="shared" si="2"/>
        <v>12.59778287371763</v>
      </c>
      <c r="K15" s="28">
        <f t="shared" si="3"/>
        <v>4.6879541319746076</v>
      </c>
      <c r="L15" s="27">
        <f t="shared" si="4"/>
        <v>8061.8000000000011</v>
      </c>
      <c r="M15" s="36">
        <f t="shared" si="5"/>
        <v>268.72666666666669</v>
      </c>
      <c r="N15" s="27">
        <f t="shared" si="6"/>
        <v>268.73</v>
      </c>
      <c r="O15" s="37">
        <f t="shared" si="0"/>
        <v>8061.9000000000005</v>
      </c>
    </row>
    <row r="16" spans="1:15" ht="60" x14ac:dyDescent="0.25">
      <c r="A16" s="24">
        <v>10</v>
      </c>
      <c r="B16" s="9" t="s">
        <v>32</v>
      </c>
      <c r="C16" s="25" t="s">
        <v>27</v>
      </c>
      <c r="D16" s="25" t="s">
        <v>22</v>
      </c>
      <c r="E16" s="29">
        <v>40</v>
      </c>
      <c r="F16" s="30">
        <v>44.57</v>
      </c>
      <c r="G16" s="30">
        <v>57.6</v>
      </c>
      <c r="H16" s="30">
        <v>40.11</v>
      </c>
      <c r="I16" s="27">
        <f t="shared" si="1"/>
        <v>47.426666666666669</v>
      </c>
      <c r="J16" s="28">
        <f t="shared" si="2"/>
        <v>9.0882029760197014</v>
      </c>
      <c r="K16" s="28">
        <f t="shared" si="3"/>
        <v>19.162643328689278</v>
      </c>
      <c r="L16" s="27">
        <f t="shared" si="4"/>
        <v>1897.0666666666668</v>
      </c>
      <c r="M16" s="36">
        <f t="shared" si="5"/>
        <v>47.426666666666669</v>
      </c>
      <c r="N16" s="27">
        <f t="shared" si="6"/>
        <v>47.43</v>
      </c>
      <c r="O16" s="37">
        <f t="shared" si="0"/>
        <v>1897.2</v>
      </c>
    </row>
    <row r="17" spans="1:17" ht="55.5" customHeight="1" x14ac:dyDescent="0.25">
      <c r="A17" s="24">
        <v>11</v>
      </c>
      <c r="B17" s="9" t="s">
        <v>33</v>
      </c>
      <c r="C17" s="25" t="s">
        <v>34</v>
      </c>
      <c r="D17" s="25" t="s">
        <v>35</v>
      </c>
      <c r="E17" s="29">
        <v>3</v>
      </c>
      <c r="F17" s="30">
        <v>1371.61</v>
      </c>
      <c r="G17" s="30">
        <v>1295.1600000000001</v>
      </c>
      <c r="H17" s="30">
        <v>1295.1600000000001</v>
      </c>
      <c r="I17" s="27">
        <f t="shared" si="1"/>
        <v>1320.6433333333334</v>
      </c>
      <c r="J17" s="28">
        <f t="shared" si="2"/>
        <v>44.138428079546784</v>
      </c>
      <c r="K17" s="28">
        <f t="shared" si="3"/>
        <v>3.3421914127367303</v>
      </c>
      <c r="L17" s="27">
        <f t="shared" si="4"/>
        <v>3961.9300000000003</v>
      </c>
      <c r="M17" s="36">
        <f t="shared" si="5"/>
        <v>1320.6433333333334</v>
      </c>
      <c r="N17" s="27">
        <f>ROUNDDOWN(M17,2)</f>
        <v>1320.64</v>
      </c>
      <c r="O17" s="37">
        <f t="shared" si="0"/>
        <v>3961.92</v>
      </c>
    </row>
    <row r="18" spans="1:17" x14ac:dyDescent="0.25">
      <c r="A18" s="5"/>
      <c r="B18" s="6"/>
      <c r="C18" s="33"/>
      <c r="D18" s="34"/>
      <c r="E18" s="7"/>
      <c r="F18" s="7"/>
      <c r="G18" s="7"/>
      <c r="H18" s="7"/>
      <c r="I18" s="7"/>
      <c r="J18" s="7"/>
      <c r="K18" s="7"/>
      <c r="L18" s="7"/>
      <c r="M18" s="7"/>
      <c r="N18" s="35"/>
      <c r="O18" s="38">
        <f>SUM(O7:O17)</f>
        <v>89797.92</v>
      </c>
    </row>
    <row r="19" spans="1:17" ht="18.75" x14ac:dyDescent="0.3">
      <c r="A19" s="5"/>
      <c r="B19" s="6"/>
      <c r="C19" s="6"/>
      <c r="D19" s="7"/>
      <c r="E19" s="7"/>
      <c r="F19" s="5"/>
      <c r="G19" s="5"/>
      <c r="H19" s="5"/>
      <c r="I19" s="5"/>
      <c r="J19" s="5"/>
      <c r="K19" s="5"/>
      <c r="L19" s="5"/>
      <c r="M19" s="5"/>
      <c r="N19" s="5"/>
      <c r="O19" s="11"/>
      <c r="P19" s="15"/>
    </row>
    <row r="20" spans="1:17" ht="18.75" x14ac:dyDescent="0.3">
      <c r="A20" s="14"/>
      <c r="B20" s="54" t="s">
        <v>37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15"/>
    </row>
    <row r="21" spans="1:17" ht="18.75" x14ac:dyDescent="0.3">
      <c r="A21" s="14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5"/>
    </row>
    <row r="22" spans="1:17" ht="18.75" x14ac:dyDescent="0.3">
      <c r="A22" s="14"/>
      <c r="B22" s="14"/>
      <c r="C22" s="18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0"/>
      <c r="Q22" s="13"/>
    </row>
    <row r="23" spans="1:17" ht="18.75" x14ac:dyDescent="0.3">
      <c r="A23" s="14"/>
      <c r="B23" s="17"/>
      <c r="C23" s="18"/>
      <c r="D23" s="18"/>
      <c r="E23" s="19"/>
      <c r="F23" s="19"/>
      <c r="G23" s="17"/>
      <c r="H23" s="17"/>
      <c r="I23" s="17"/>
      <c r="J23" s="17"/>
      <c r="K23" s="17"/>
      <c r="L23" s="17"/>
      <c r="M23" s="17"/>
      <c r="N23" s="17"/>
      <c r="O23" s="17"/>
      <c r="P23" s="20"/>
      <c r="Q23" s="13"/>
    </row>
    <row r="24" spans="1:17" ht="18.75" x14ac:dyDescent="0.3">
      <c r="A24" s="14"/>
      <c r="B24" s="55"/>
      <c r="C24" s="55"/>
      <c r="D24" s="55"/>
      <c r="E24" s="55"/>
      <c r="F24" s="55"/>
      <c r="G24" s="55"/>
      <c r="H24" s="55"/>
      <c r="I24" s="55"/>
      <c r="J24" s="17"/>
      <c r="K24" s="17"/>
      <c r="L24" s="17"/>
      <c r="M24" s="17"/>
      <c r="N24" s="17"/>
      <c r="O24" s="17"/>
      <c r="P24" s="20"/>
      <c r="Q24" s="13"/>
    </row>
    <row r="25" spans="1:17" ht="18.75" x14ac:dyDescent="0.3">
      <c r="A25" s="14"/>
      <c r="B25" s="17"/>
      <c r="C25" s="18"/>
      <c r="D25" s="18"/>
      <c r="E25" s="19"/>
      <c r="F25" s="19"/>
      <c r="G25" s="17"/>
      <c r="H25" s="17"/>
      <c r="I25" s="17"/>
      <c r="J25" s="17"/>
      <c r="K25" s="17"/>
      <c r="L25" s="17"/>
      <c r="M25" s="17"/>
      <c r="N25" s="17"/>
      <c r="O25" s="17"/>
      <c r="P25" s="20"/>
      <c r="Q25" s="13"/>
    </row>
    <row r="26" spans="1:17" ht="18.75" x14ac:dyDescent="0.3">
      <c r="A26" s="14"/>
      <c r="B26" s="17"/>
      <c r="C26" s="18"/>
      <c r="D26" s="18"/>
      <c r="E26" s="19"/>
      <c r="F26" s="19"/>
      <c r="G26" s="17"/>
      <c r="H26" s="17"/>
      <c r="I26" s="17"/>
      <c r="J26" s="17"/>
      <c r="K26" s="17"/>
      <c r="L26" s="17"/>
      <c r="M26" s="17"/>
      <c r="N26" s="17"/>
      <c r="O26" s="17"/>
      <c r="P26" s="20"/>
      <c r="Q26" s="13"/>
    </row>
    <row r="27" spans="1:17" ht="18.75" x14ac:dyDescent="0.3">
      <c r="A27" s="14"/>
      <c r="B27" s="56"/>
      <c r="C27" s="56"/>
      <c r="D27" s="56"/>
      <c r="E27" s="56"/>
      <c r="F27" s="56"/>
      <c r="G27" s="56"/>
      <c r="H27" s="56"/>
      <c r="I27" s="56"/>
      <c r="J27" s="56"/>
      <c r="K27" s="17"/>
      <c r="L27" s="17"/>
      <c r="M27" s="17"/>
      <c r="N27" s="17"/>
      <c r="O27" s="17"/>
      <c r="P27" s="20"/>
      <c r="Q27" s="13"/>
    </row>
    <row r="28" spans="1:17" ht="18.75" x14ac:dyDescent="0.3">
      <c r="A28" s="14"/>
      <c r="B28" s="57"/>
      <c r="C28" s="57"/>
      <c r="D28" s="57"/>
      <c r="E28" s="19"/>
      <c r="F28" s="19"/>
      <c r="G28" s="17"/>
      <c r="H28" s="17"/>
      <c r="I28" s="17"/>
      <c r="J28" s="17"/>
      <c r="K28" s="17"/>
      <c r="L28" s="17"/>
      <c r="M28" s="17"/>
      <c r="N28" s="17"/>
      <c r="O28" s="17"/>
      <c r="P28" s="20"/>
      <c r="Q28" s="13"/>
    </row>
    <row r="29" spans="1:17" ht="18.75" x14ac:dyDescent="0.3">
      <c r="A29" s="14"/>
      <c r="B29" s="18"/>
      <c r="C29" s="18"/>
      <c r="D29" s="19"/>
      <c r="E29" s="1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0"/>
      <c r="Q29" s="13"/>
    </row>
    <row r="30" spans="1:17" ht="18.75" x14ac:dyDescent="0.3">
      <c r="A30" s="15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5"/>
    </row>
    <row r="31" spans="1:17" ht="18.75" x14ac:dyDescent="0.3">
      <c r="A31" s="15"/>
      <c r="B31" s="15"/>
      <c r="C31" s="20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8.75" x14ac:dyDescent="0.3">
      <c r="A32" s="15"/>
      <c r="B32" s="15"/>
      <c r="C32" s="20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</sheetData>
  <mergeCells count="15">
    <mergeCell ref="B20:O20"/>
    <mergeCell ref="B24:I24"/>
    <mergeCell ref="B27:J27"/>
    <mergeCell ref="C5:C6"/>
    <mergeCell ref="B28:D28"/>
    <mergeCell ref="L2:O2"/>
    <mergeCell ref="A4:O4"/>
    <mergeCell ref="A5:A6"/>
    <mergeCell ref="B5:B6"/>
    <mergeCell ref="D5:D6"/>
    <mergeCell ref="E5:E6"/>
    <mergeCell ref="F5:H5"/>
    <mergeCell ref="I5:K5"/>
    <mergeCell ref="L5:O5"/>
    <mergeCell ref="A3:O3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4B19-4F64-411A-A06F-C70D351B2AC9}">
  <sheetPr>
    <pageSetUpPr fitToPage="1"/>
  </sheetPr>
  <dimension ref="A1:L68"/>
  <sheetViews>
    <sheetView zoomScale="110" zoomScaleNormal="110" workbookViewId="0">
      <selection sqref="A1:L19"/>
    </sheetView>
  </sheetViews>
  <sheetFormatPr defaultRowHeight="15" x14ac:dyDescent="0.25"/>
  <cols>
    <col min="1" max="1" width="6.85546875" style="4" bestFit="1" customWidth="1"/>
    <col min="2" max="2" width="19.140625" style="3" customWidth="1"/>
    <col min="3" max="3" width="13.42578125" style="4" customWidth="1"/>
    <col min="4" max="4" width="12.28515625" style="4" customWidth="1"/>
    <col min="5" max="5" width="20.5703125" style="4" customWidth="1"/>
    <col min="6" max="6" width="11.28515625" style="4" customWidth="1"/>
    <col min="7" max="7" width="12" style="4" customWidth="1"/>
    <col min="8" max="8" width="11.140625" style="4" customWidth="1"/>
    <col min="9" max="9" width="12.5703125" style="4" customWidth="1"/>
    <col min="10" max="10" width="9.85546875" style="4" customWidth="1"/>
    <col min="11" max="11" width="12.85546875" style="4" customWidth="1"/>
    <col min="12" max="12" width="14.28515625" style="4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spans="1:12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ht="15.75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75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</row>
  </sheetData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цена по отделам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2025-04-22T08:48:31Z</dcterms:modified>
</cp:coreProperties>
</file>