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4D093C1-FBEF-462B-A816-4AC4DE774396}" xr6:coauthVersionLast="37" xr6:coauthVersionMax="47" xr10:uidLastSave="{00000000-0000-0000-0000-000000000000}"/>
  <bookViews>
    <workbookView xWindow="0" yWindow="0" windowWidth="23040" windowHeight="9060" xr2:uid="{00000000-000D-0000-FFFF-FFFF00000000}"/>
  </bookViews>
  <sheets>
    <sheet name="Расчет цены" sheetId="1" r:id="rId1"/>
    <sheet name="цена по отделам" sheetId="2" r:id="rId2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M15" i="1" s="1"/>
  <c r="N15" i="1" s="1"/>
  <c r="O15" i="1" s="1"/>
  <c r="I15" i="1"/>
  <c r="J15" i="1" s="1"/>
  <c r="K15" i="1" s="1"/>
  <c r="L14" i="1"/>
  <c r="M14" i="1" s="1"/>
  <c r="N14" i="1" s="1"/>
  <c r="O14" i="1" s="1"/>
  <c r="I14" i="1"/>
  <c r="J14" i="1" s="1"/>
  <c r="K14" i="1" s="1"/>
  <c r="L13" i="1"/>
  <c r="M13" i="1" s="1"/>
  <c r="N13" i="1" s="1"/>
  <c r="O13" i="1" s="1"/>
  <c r="I13" i="1"/>
  <c r="J13" i="1" s="1"/>
  <c r="K13" i="1" s="1"/>
  <c r="L12" i="1"/>
  <c r="M12" i="1" s="1"/>
  <c r="N12" i="1" s="1"/>
  <c r="O12" i="1" s="1"/>
  <c r="I12" i="1"/>
  <c r="J12" i="1" s="1"/>
  <c r="K12" i="1" s="1"/>
  <c r="L11" i="1"/>
  <c r="M11" i="1" s="1"/>
  <c r="N11" i="1" s="1"/>
  <c r="O11" i="1" s="1"/>
  <c r="I11" i="1"/>
  <c r="J11" i="1" s="1"/>
  <c r="K11" i="1" s="1"/>
  <c r="L10" i="1"/>
  <c r="M10" i="1" s="1"/>
  <c r="N10" i="1" s="1"/>
  <c r="O10" i="1" s="1"/>
  <c r="I10" i="1"/>
  <c r="J10" i="1" s="1"/>
  <c r="K10" i="1" s="1"/>
  <c r="L9" i="1"/>
  <c r="M9" i="1" s="1"/>
  <c r="N9" i="1" s="1"/>
  <c r="O9" i="1" s="1"/>
  <c r="I9" i="1"/>
  <c r="J9" i="1" s="1"/>
  <c r="K9" i="1" s="1"/>
  <c r="L8" i="1"/>
  <c r="M8" i="1" s="1"/>
  <c r="N8" i="1" s="1"/>
  <c r="O8" i="1" s="1"/>
  <c r="I8" i="1"/>
  <c r="J8" i="1" s="1"/>
  <c r="K8" i="1" s="1"/>
  <c r="L7" i="1"/>
  <c r="M7" i="1" s="1"/>
  <c r="N7" i="1" s="1"/>
  <c r="O7" i="1" s="1"/>
  <c r="I7" i="1"/>
  <c r="J7" i="1" s="1"/>
  <c r="K7" i="1" s="1"/>
  <c r="O16" i="1" l="1"/>
  <c r="I16" i="2"/>
  <c r="G16" i="2"/>
  <c r="G15" i="2"/>
  <c r="G14" i="2"/>
  <c r="G17" i="2"/>
  <c r="G18" i="2"/>
  <c r="I15" i="2"/>
  <c r="I17" i="2"/>
  <c r="I18" i="2"/>
  <c r="K15" i="2"/>
  <c r="K16" i="2"/>
  <c r="K17" i="2"/>
  <c r="K18" i="2"/>
  <c r="D18" i="2"/>
  <c r="K4" i="2"/>
  <c r="D4" i="2"/>
  <c r="D15" i="2"/>
  <c r="I14" i="2"/>
  <c r="K14" i="2"/>
  <c r="L16" i="2" l="1"/>
  <c r="L15" i="2"/>
  <c r="L17" i="2"/>
  <c r="L18" i="2"/>
  <c r="D17" i="2" l="1"/>
  <c r="D16" i="2"/>
  <c r="L14" i="2"/>
  <c r="D14" i="2"/>
  <c r="K13" i="2"/>
  <c r="I13" i="2"/>
  <c r="G13" i="2"/>
  <c r="D13" i="2"/>
  <c r="K12" i="2"/>
  <c r="I12" i="2"/>
  <c r="G12" i="2"/>
  <c r="D12" i="2"/>
  <c r="K11" i="2"/>
  <c r="I11" i="2"/>
  <c r="G11" i="2"/>
  <c r="D11" i="2"/>
  <c r="K10" i="2"/>
  <c r="I10" i="2"/>
  <c r="G10" i="2"/>
  <c r="D10" i="2"/>
  <c r="K9" i="2"/>
  <c r="I9" i="2"/>
  <c r="G9" i="2"/>
  <c r="D9" i="2"/>
  <c r="K8" i="2"/>
  <c r="I8" i="2"/>
  <c r="G8" i="2"/>
  <c r="D8" i="2"/>
  <c r="K7" i="2"/>
  <c r="I7" i="2"/>
  <c r="G7" i="2"/>
  <c r="D7" i="2"/>
  <c r="K6" i="2"/>
  <c r="I6" i="2"/>
  <c r="G6" i="2"/>
  <c r="D6" i="2"/>
  <c r="K5" i="2"/>
  <c r="I5" i="2"/>
  <c r="G5" i="2"/>
  <c r="D5" i="2"/>
  <c r="I4" i="2"/>
  <c r="G4" i="2"/>
  <c r="K19" i="2" l="1"/>
  <c r="G19" i="2"/>
  <c r="I19" i="2"/>
  <c r="L7" i="2"/>
  <c r="L10" i="2"/>
  <c r="L4" i="2"/>
  <c r="L13" i="2"/>
  <c r="L11" i="2"/>
  <c r="L9" i="2"/>
  <c r="L6" i="2"/>
  <c r="L5" i="2"/>
  <c r="L8" i="2"/>
  <c r="L12" i="2"/>
  <c r="L19" i="2" l="1"/>
</calcChain>
</file>

<file path=xl/sharedStrings.xml><?xml version="1.0" encoding="utf-8"?>
<sst xmlns="http://schemas.openxmlformats.org/spreadsheetml/2006/main" count="95" uniqueCount="66">
  <si>
    <t>Канцелярские товары 2025 год</t>
  </si>
  <si>
    <t>Наименование</t>
  </si>
  <si>
    <t>единица измерения</t>
  </si>
  <si>
    <t>Общее количество</t>
  </si>
  <si>
    <t>НМЦ товара</t>
  </si>
  <si>
    <t>экономика</t>
  </si>
  <si>
    <t>Администрация</t>
  </si>
  <si>
    <t>Опека</t>
  </si>
  <si>
    <t>ВСЕГО</t>
  </si>
  <si>
    <t>кол-во</t>
  </si>
  <si>
    <t>сумма</t>
  </si>
  <si>
    <t>Ручка шариковая (цвет синий)</t>
  </si>
  <si>
    <t>шт</t>
  </si>
  <si>
    <t>Ручка шариковая (цвет черный)</t>
  </si>
  <si>
    <t>Ручка шариковая (цвет красный)</t>
  </si>
  <si>
    <t>Ручка гелевая (черная)</t>
  </si>
  <si>
    <t>Стержень (черный)</t>
  </si>
  <si>
    <t>Стержень (красный)</t>
  </si>
  <si>
    <t>Стержень (синий)</t>
  </si>
  <si>
    <t xml:space="preserve">Стержень (синий) с ушками для автоматических ручек </t>
  </si>
  <si>
    <t>Карандаш чернографитный</t>
  </si>
  <si>
    <t>Текстмаркет выделитель (желтый)</t>
  </si>
  <si>
    <t xml:space="preserve">Маркер (черный) </t>
  </si>
  <si>
    <t>Нож универсальный (канцелярский)</t>
  </si>
  <si>
    <t xml:space="preserve">Обоснование начальной (максимальной) цены контракта 
</t>
  </si>
  <si>
    <t>Наименование, основные характеристики объекта закупки</t>
  </si>
  <si>
    <t>Ед. изм</t>
  </si>
  <si>
    <t>Кол-во</t>
  </si>
  <si>
    <t>Коммерческие предложения (руб./ед.изм.)</t>
  </si>
  <si>
    <t xml:space="preserve">Однородность совокупности значений выявленных цен, используемых в расчете </t>
  </si>
  <si>
    <t>Предложение №1</t>
  </si>
  <si>
    <t xml:space="preserve">Предложение №2  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</si>
  <si>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</si>
  <si>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</si>
  <si>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</si>
  <si>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№ п/п</t>
  </si>
  <si>
    <t>Предложение № 3</t>
  </si>
  <si>
    <t>точилки</t>
  </si>
  <si>
    <t>линейка пластик 30 см</t>
  </si>
  <si>
    <t xml:space="preserve">линейка металлическая 30 см </t>
  </si>
  <si>
    <t>Цена за единицу изм. с округлением (вверх) до сотых долей после запятой (руб.)</t>
  </si>
  <si>
    <t>щт</t>
  </si>
  <si>
    <t>Приложение 1 к извещению об осуществлении закупки</t>
  </si>
  <si>
    <t xml:space="preserve">Для расчета цены контракта используется метод сопоставимых рыночных цен (анализа рынка). В качестве источников ценовой информации использовались данные интернет сайтов поставщиков товара. 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</si>
  <si>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</si>
  <si>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Скобы для степлера № 10</t>
  </si>
  <si>
    <t>Скобы для степлера № 24/6</t>
  </si>
  <si>
    <t>Скрепки 25-28 мм</t>
  </si>
  <si>
    <t xml:space="preserve">Книга учета универсальная </t>
  </si>
  <si>
    <t>25.99.23.000-00000020</t>
  </si>
  <si>
    <t>17.23.13.120-00000001</t>
  </si>
  <si>
    <t>25.99.23.000-00000018</t>
  </si>
  <si>
    <t>упаковка</t>
  </si>
  <si>
    <t>25.99.23.000-00000007</t>
  </si>
  <si>
    <t>25.99.23.000-00000022</t>
  </si>
  <si>
    <t>Скрепки 50 мм</t>
  </si>
  <si>
    <t>Зажим для бумаги 19 мм</t>
  </si>
  <si>
    <t>Зажим для бумаги 32 мм</t>
  </si>
  <si>
    <t>Зажим для бумаги 41 мм</t>
  </si>
  <si>
    <t>Зажим для бумаги 51 мм</t>
  </si>
  <si>
    <t>штука</t>
  </si>
  <si>
    <t>Код КТРУ</t>
  </si>
  <si>
    <t>Н(М)ЦК,  определяемая методом сопоставимых рыночных цен (анализа рынка)</t>
  </si>
  <si>
    <t>Н(М)ЦК  с учетом округления цены за единицу (руб.)</t>
  </si>
  <si>
    <r>
      <t>коэффициент вариации цен V (%)</t>
    </r>
    <r>
      <rPr>
        <i/>
        <sz val="10"/>
        <color indexed="8"/>
        <rFont val="Times New Roman"/>
        <family val="1"/>
        <charset val="204"/>
      </rPr>
      <t xml:space="preserve"> (не должен превышать 33%)</t>
    </r>
  </si>
  <si>
    <t>В результате проведенного расчета начальная (максимальная) цена составила:  58  120 (Пятьдесят восемь тысяч сто двадцать) рублей 63 копейки.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</si>
</sst>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#,##0.00\ _₽"/>
    <numFmt numFmtId="165" formatCode="0.00000"/>
    <numFmt numFmtId="166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3">
    <xf numFmtId="0" fontId="0" fillId="0" borderId="0" xfId="0"/>
    <xf numFmtId="0" fontId="4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2" fontId="4" fillId="0" borderId="6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/>
    <xf numFmtId="0" fontId="9" fillId="0" borderId="3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165" fontId="12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166" fontId="15" fillId="2" borderId="3" xfId="0" applyNumberFormat="1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/>
    <xf numFmtId="0" fontId="12" fillId="0" borderId="3" xfId="0" applyFont="1" applyFill="1" applyBorder="1"/>
    <xf numFmtId="4" fontId="15" fillId="0" borderId="3" xfId="0" applyNumberFormat="1" applyFont="1" applyBorder="1"/>
    <xf numFmtId="0" fontId="16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top" wrapText="1"/>
    </xf>
    <xf numFmtId="2" fontId="7" fillId="0" borderId="7" xfId="0" applyNumberFormat="1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24834BA2-6E7B-4ACA-BC8B-5AFB693059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174048</xdr:colOff>
      <xdr:row>5</xdr:row>
      <xdr:rowOff>2632364</xdr:rowOff>
    </xdr:from>
    <xdr:to>
      <xdr:col>11</xdr:col>
      <xdr:colOff>1126548</xdr:colOff>
      <xdr:row>5</xdr:row>
      <xdr:rowOff>3041939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EDA2546A-71C7-4463-9FD3-E6F678F58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3298" y="4424796"/>
          <a:ext cx="9525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281940</xdr:colOff>
      <xdr:row>5</xdr:row>
      <xdr:rowOff>1002030</xdr:rowOff>
    </xdr:from>
    <xdr:to>
      <xdr:col>11</xdr:col>
      <xdr:colOff>434340</xdr:colOff>
      <xdr:row>5</xdr:row>
      <xdr:rowOff>1221105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A69450BB-D1FE-43F1-96D7-6808F5F84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34099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54186</xdr:colOff>
      <xdr:row>5</xdr:row>
      <xdr:rowOff>869104</xdr:rowOff>
    </xdr:from>
    <xdr:to>
      <xdr:col>9</xdr:col>
      <xdr:colOff>978477</xdr:colOff>
      <xdr:row>5</xdr:row>
      <xdr:rowOff>1301958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29E53E4-8023-4528-9A7B-AA451729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88486" y="3277024"/>
          <a:ext cx="924291" cy="432854"/>
        </a:xfrm>
        <a:prstGeom prst="rect">
          <a:avLst/>
        </a:prstGeom>
      </xdr:spPr>
    </xdr:pic>
    <xdr:clientData/>
  </xdr:twoCellAnchor>
  <xdr:twoCellAnchor>
    <xdr:from>
      <xdr:col>11</xdr:col>
      <xdr:colOff>95250</xdr:colOff>
      <xdr:row>5</xdr:row>
      <xdr:rowOff>3162300</xdr:rowOff>
    </xdr:from>
    <xdr:to>
      <xdr:col>11</xdr:col>
      <xdr:colOff>790575</xdr:colOff>
      <xdr:row>5</xdr:row>
      <xdr:rowOff>3571875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AFDB0C-E433-4D4C-AD02-95315DD90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8810" y="3825240"/>
          <a:ext cx="695325" cy="20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6</xdr:row>
      <xdr:rowOff>3162300</xdr:rowOff>
    </xdr:from>
    <xdr:to>
      <xdr:col>11</xdr:col>
      <xdr:colOff>790575</xdr:colOff>
      <xdr:row>6</xdr:row>
      <xdr:rowOff>3571875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E56BE723-72AB-4925-8FBF-114EE873E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8810" y="418338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7</xdr:row>
      <xdr:rowOff>3162300</xdr:rowOff>
    </xdr:from>
    <xdr:to>
      <xdr:col>11</xdr:col>
      <xdr:colOff>790575</xdr:colOff>
      <xdr:row>7</xdr:row>
      <xdr:rowOff>3571875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23F20294-00CE-4FF4-8B0F-E352C6D39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8810" y="451866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8</xdr:row>
      <xdr:rowOff>3162300</xdr:rowOff>
    </xdr:from>
    <xdr:to>
      <xdr:col>11</xdr:col>
      <xdr:colOff>790575</xdr:colOff>
      <xdr:row>8</xdr:row>
      <xdr:rowOff>3571875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DEEC7D62-AB22-4C3C-B861-E1966E8F3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8810" y="485394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10</xdr:row>
      <xdr:rowOff>0</xdr:rowOff>
    </xdr:from>
    <xdr:to>
      <xdr:col>11</xdr:col>
      <xdr:colOff>790575</xdr:colOff>
      <xdr:row>10</xdr:row>
      <xdr:rowOff>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D8A7026-29AA-450A-8990-EE026F365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8810" y="518922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11</xdr:row>
      <xdr:rowOff>0</xdr:rowOff>
    </xdr:from>
    <xdr:to>
      <xdr:col>11</xdr:col>
      <xdr:colOff>790575</xdr:colOff>
      <xdr:row>11</xdr:row>
      <xdr:rowOff>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E53A84E8-EF3E-4418-975D-FBE7D9B46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8810" y="552450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11</xdr:row>
      <xdr:rowOff>3162300</xdr:rowOff>
    </xdr:from>
    <xdr:to>
      <xdr:col>11</xdr:col>
      <xdr:colOff>790575</xdr:colOff>
      <xdr:row>11</xdr:row>
      <xdr:rowOff>3571875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FC5B3604-419B-4097-B67D-8EC62DFA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8810" y="585978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12</xdr:row>
      <xdr:rowOff>3162300</xdr:rowOff>
    </xdr:from>
    <xdr:to>
      <xdr:col>11</xdr:col>
      <xdr:colOff>790575</xdr:colOff>
      <xdr:row>12</xdr:row>
      <xdr:rowOff>3571875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CA06FFA7-1D6F-4ECB-A111-C03097E10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8810" y="619506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13</xdr:row>
      <xdr:rowOff>3162300</xdr:rowOff>
    </xdr:from>
    <xdr:to>
      <xdr:col>11</xdr:col>
      <xdr:colOff>790575</xdr:colOff>
      <xdr:row>13</xdr:row>
      <xdr:rowOff>3571875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26F99BCA-1F40-4CD2-B422-B6BB5055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8810" y="653034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15</xdr:row>
      <xdr:rowOff>0</xdr:rowOff>
    </xdr:from>
    <xdr:to>
      <xdr:col>11</xdr:col>
      <xdr:colOff>790575</xdr:colOff>
      <xdr:row>15</xdr:row>
      <xdr:rowOff>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EAC79FDD-644C-4E30-92D4-C61E1533A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8810" y="686562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124456</xdr:colOff>
      <xdr:row>5</xdr:row>
      <xdr:rowOff>1149667</xdr:rowOff>
    </xdr:from>
    <xdr:to>
      <xdr:col>10</xdr:col>
      <xdr:colOff>838199</xdr:colOff>
      <xdr:row>5</xdr:row>
      <xdr:rowOff>1417321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F4D45C5A-CE7B-4413-A06B-D88D5155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5556" y="3557587"/>
          <a:ext cx="713743" cy="267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22860</xdr:colOff>
      <xdr:row>5</xdr:row>
      <xdr:rowOff>1531620</xdr:rowOff>
    </xdr:from>
    <xdr:to>
      <xdr:col>12</xdr:col>
      <xdr:colOff>0</xdr:colOff>
      <xdr:row>5</xdr:row>
      <xdr:rowOff>1882140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51B14DBE-89EE-4BD0-AFED-8A109BEA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1220" y="3939540"/>
          <a:ext cx="1341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"/>
  <sheetViews>
    <sheetView tabSelected="1" topLeftCell="A13" zoomScaleNormal="100" workbookViewId="0">
      <selection activeCell="L33" sqref="L33"/>
    </sheetView>
  </sheetViews>
  <sheetFormatPr defaultRowHeight="14.4" x14ac:dyDescent="0.3"/>
  <cols>
    <col min="1" max="1" width="6.44140625" customWidth="1"/>
    <col min="2" max="2" width="19.109375" customWidth="1"/>
    <col min="3" max="3" width="12.6640625" style="18" customWidth="1"/>
    <col min="4" max="4" width="12.6640625" customWidth="1"/>
    <col min="5" max="5" width="11.44140625" customWidth="1"/>
    <col min="6" max="6" width="14" customWidth="1"/>
    <col min="7" max="7" width="14.109375" customWidth="1"/>
    <col min="8" max="8" width="13.88671875" customWidth="1"/>
    <col min="9" max="9" width="11.44140625" customWidth="1"/>
    <col min="10" max="10" width="15.5546875" customWidth="1"/>
    <col min="11" max="11" width="13.6640625" customWidth="1"/>
    <col min="12" max="12" width="21.6640625" customWidth="1"/>
    <col min="13" max="13" width="9.5546875" bestFit="1" customWidth="1"/>
    <col min="14" max="14" width="12" customWidth="1"/>
    <col min="15" max="15" width="11.33203125" customWidth="1"/>
  </cols>
  <sheetData>
    <row r="1" spans="1:17" x14ac:dyDescent="0.3">
      <c r="A1" s="14"/>
      <c r="B1" s="15"/>
      <c r="C1" s="15"/>
      <c r="D1" s="16"/>
      <c r="E1" s="16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7" ht="59.25" customHeight="1" x14ac:dyDescent="0.3">
      <c r="A2" s="14"/>
      <c r="B2" s="15"/>
      <c r="C2" s="15"/>
      <c r="D2" s="16"/>
      <c r="E2" s="16"/>
      <c r="F2" s="14"/>
      <c r="G2" s="14"/>
      <c r="H2" s="14"/>
      <c r="I2" s="14"/>
      <c r="J2" s="14"/>
      <c r="K2" s="14"/>
      <c r="L2" s="48" t="s">
        <v>42</v>
      </c>
      <c r="M2" s="49"/>
      <c r="N2" s="49"/>
      <c r="O2" s="49"/>
    </row>
    <row r="3" spans="1:17" ht="24.75" customHeight="1" x14ac:dyDescent="0.3">
      <c r="A3" s="60" t="s">
        <v>24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7" ht="40.5" customHeight="1" x14ac:dyDescent="0.3">
      <c r="A4" s="50" t="s">
        <v>43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7" s="24" customFormat="1" ht="51.75" customHeight="1" x14ac:dyDescent="0.3">
      <c r="A5" s="46" t="s">
        <v>35</v>
      </c>
      <c r="B5" s="46" t="s">
        <v>25</v>
      </c>
      <c r="C5" s="46" t="s">
        <v>61</v>
      </c>
      <c r="D5" s="46" t="s">
        <v>26</v>
      </c>
      <c r="E5" s="46" t="s">
        <v>27</v>
      </c>
      <c r="F5" s="51" t="s">
        <v>28</v>
      </c>
      <c r="G5" s="52"/>
      <c r="H5" s="53"/>
      <c r="I5" s="54" t="s">
        <v>29</v>
      </c>
      <c r="J5" s="55"/>
      <c r="K5" s="56"/>
      <c r="L5" s="57" t="s">
        <v>62</v>
      </c>
      <c r="M5" s="58"/>
      <c r="N5" s="58"/>
      <c r="O5" s="59"/>
    </row>
    <row r="6" spans="1:17" s="24" customFormat="1" ht="180" customHeight="1" x14ac:dyDescent="0.3">
      <c r="A6" s="47"/>
      <c r="B6" s="47"/>
      <c r="C6" s="47"/>
      <c r="D6" s="47"/>
      <c r="E6" s="47"/>
      <c r="F6" s="25" t="s">
        <v>30</v>
      </c>
      <c r="G6" s="25" t="s">
        <v>31</v>
      </c>
      <c r="H6" s="25" t="s">
        <v>36</v>
      </c>
      <c r="I6" s="17" t="s">
        <v>32</v>
      </c>
      <c r="J6" s="43" t="s">
        <v>33</v>
      </c>
      <c r="K6" s="44" t="s">
        <v>64</v>
      </c>
      <c r="L6" s="42" t="s">
        <v>44</v>
      </c>
      <c r="M6" s="17" t="s">
        <v>34</v>
      </c>
      <c r="N6" s="17" t="s">
        <v>40</v>
      </c>
      <c r="O6" s="17" t="s">
        <v>63</v>
      </c>
    </row>
    <row r="7" spans="1:17" ht="24" x14ac:dyDescent="0.35">
      <c r="A7" s="26">
        <v>1</v>
      </c>
      <c r="B7" s="34" t="s">
        <v>45</v>
      </c>
      <c r="C7" s="34" t="s">
        <v>51</v>
      </c>
      <c r="D7" s="27" t="s">
        <v>52</v>
      </c>
      <c r="E7" s="32">
        <v>160</v>
      </c>
      <c r="F7" s="33">
        <v>27.67</v>
      </c>
      <c r="G7" s="33">
        <v>28.75</v>
      </c>
      <c r="H7" s="33">
        <v>26.77</v>
      </c>
      <c r="I7" s="29">
        <f t="shared" ref="I7:I15" si="0">AVERAGE(F7:H7)</f>
        <v>27.73</v>
      </c>
      <c r="J7" s="28">
        <f t="shared" ref="J7:J15" si="1">SQRT(((SUM((POWER(H7-I7,2)),(POWER(G7-I7,2)),(POWER(F7-I7,2)))/(COLUMNS(F7:H7)-1))))</f>
        <v>0.9913626985114985</v>
      </c>
      <c r="K7" s="28">
        <f t="shared" ref="K7:K15" si="2">J7/I7*100</f>
        <v>3.5750548089127245</v>
      </c>
      <c r="L7" s="35">
        <f t="shared" ref="L7:L15" si="3">((E7/3)*(SUM(F7:H7)))</f>
        <v>4436.8</v>
      </c>
      <c r="M7" s="36">
        <f t="shared" ref="M7:M15" si="4">L7/E7</f>
        <v>27.73</v>
      </c>
      <c r="N7" s="37">
        <f>ROUNDDOWN(M7,2)</f>
        <v>27.73</v>
      </c>
      <c r="O7" s="38">
        <f>N7*E7</f>
        <v>4436.8</v>
      </c>
      <c r="P7" s="20"/>
    </row>
    <row r="8" spans="1:17" ht="24" x14ac:dyDescent="0.35">
      <c r="A8" s="26">
        <v>2</v>
      </c>
      <c r="B8" s="34" t="s">
        <v>46</v>
      </c>
      <c r="C8" s="34" t="s">
        <v>53</v>
      </c>
      <c r="D8" s="27" t="s">
        <v>52</v>
      </c>
      <c r="E8" s="32">
        <v>185</v>
      </c>
      <c r="F8" s="33">
        <v>51.77</v>
      </c>
      <c r="G8" s="33">
        <v>50.33</v>
      </c>
      <c r="H8" s="33">
        <v>63.25</v>
      </c>
      <c r="I8" s="29">
        <f t="shared" si="0"/>
        <v>55.116666666666667</v>
      </c>
      <c r="J8" s="28">
        <f t="shared" si="1"/>
        <v>7.0803766378161921</v>
      </c>
      <c r="K8" s="28">
        <f t="shared" si="2"/>
        <v>12.846162632868809</v>
      </c>
      <c r="L8" s="35">
        <f t="shared" si="3"/>
        <v>10196.583333333332</v>
      </c>
      <c r="M8" s="36">
        <f t="shared" si="4"/>
        <v>55.11666666666666</v>
      </c>
      <c r="N8" s="37">
        <f>ROUND(M8,2)</f>
        <v>55.12</v>
      </c>
      <c r="O8" s="38">
        <f t="shared" ref="O8:O15" si="5">N8*E8</f>
        <v>10197.199999999999</v>
      </c>
      <c r="P8" s="21"/>
      <c r="Q8" s="19"/>
    </row>
    <row r="9" spans="1:17" ht="24" x14ac:dyDescent="0.35">
      <c r="A9" s="26">
        <v>3</v>
      </c>
      <c r="B9" s="34" t="s">
        <v>55</v>
      </c>
      <c r="C9" s="34" t="s">
        <v>49</v>
      </c>
      <c r="D9" s="27" t="s">
        <v>52</v>
      </c>
      <c r="E9" s="32">
        <v>73</v>
      </c>
      <c r="F9" s="33">
        <v>87.05</v>
      </c>
      <c r="G9" s="33">
        <v>98.31</v>
      </c>
      <c r="H9" s="33">
        <v>89.09</v>
      </c>
      <c r="I9" s="29">
        <f t="shared" si="0"/>
        <v>91.483333333333348</v>
      </c>
      <c r="J9" s="28">
        <f t="shared" si="1"/>
        <v>5.9994110822090994</v>
      </c>
      <c r="K9" s="28">
        <f t="shared" si="2"/>
        <v>6.5579279455738009</v>
      </c>
      <c r="L9" s="35">
        <f t="shared" si="3"/>
        <v>6678.2833333333338</v>
      </c>
      <c r="M9" s="36">
        <f t="shared" si="4"/>
        <v>91.483333333333334</v>
      </c>
      <c r="N9" s="37">
        <f t="shared" ref="N9:N15" si="6">ROUND(M9,2)</f>
        <v>91.48</v>
      </c>
      <c r="O9" s="38">
        <f t="shared" si="5"/>
        <v>6678.04</v>
      </c>
      <c r="P9" s="21"/>
      <c r="Q9" s="19"/>
    </row>
    <row r="10" spans="1:17" ht="24" x14ac:dyDescent="0.35">
      <c r="A10" s="26">
        <v>4</v>
      </c>
      <c r="B10" s="34" t="s">
        <v>47</v>
      </c>
      <c r="C10" s="34" t="s">
        <v>49</v>
      </c>
      <c r="D10" s="27" t="s">
        <v>52</v>
      </c>
      <c r="E10" s="32">
        <v>139</v>
      </c>
      <c r="F10" s="33">
        <v>72.739999999999995</v>
      </c>
      <c r="G10" s="33">
        <v>80.37</v>
      </c>
      <c r="H10" s="33">
        <v>51.81</v>
      </c>
      <c r="I10" s="29">
        <f t="shared" si="0"/>
        <v>68.306666666666672</v>
      </c>
      <c r="J10" s="28">
        <f t="shared" si="1"/>
        <v>14.787130665999181</v>
      </c>
      <c r="K10" s="28">
        <f t="shared" si="2"/>
        <v>21.64815147276866</v>
      </c>
      <c r="L10" s="35">
        <f t="shared" si="3"/>
        <v>9494.626666666667</v>
      </c>
      <c r="M10" s="36">
        <f t="shared" si="4"/>
        <v>68.306666666666672</v>
      </c>
      <c r="N10" s="37">
        <f t="shared" si="6"/>
        <v>68.31</v>
      </c>
      <c r="O10" s="38">
        <f t="shared" si="5"/>
        <v>9495.09</v>
      </c>
      <c r="P10" s="21"/>
      <c r="Q10" s="19"/>
    </row>
    <row r="11" spans="1:17" ht="24" x14ac:dyDescent="0.35">
      <c r="A11" s="26">
        <v>5</v>
      </c>
      <c r="B11" s="34" t="s">
        <v>56</v>
      </c>
      <c r="C11" s="34" t="s">
        <v>54</v>
      </c>
      <c r="D11" s="27" t="s">
        <v>52</v>
      </c>
      <c r="E11" s="32">
        <v>22</v>
      </c>
      <c r="F11" s="33">
        <v>94.19</v>
      </c>
      <c r="G11" s="33">
        <v>97.34</v>
      </c>
      <c r="H11" s="33">
        <v>88.25</v>
      </c>
      <c r="I11" s="29">
        <f t="shared" si="0"/>
        <v>93.259999999999991</v>
      </c>
      <c r="J11" s="28">
        <f t="shared" si="1"/>
        <v>4.6158097881086926</v>
      </c>
      <c r="K11" s="28">
        <f t="shared" si="2"/>
        <v>4.9493993009958102</v>
      </c>
      <c r="L11" s="35">
        <f t="shared" si="3"/>
        <v>2051.7199999999998</v>
      </c>
      <c r="M11" s="36">
        <f t="shared" si="4"/>
        <v>93.259999999999991</v>
      </c>
      <c r="N11" s="37">
        <f t="shared" si="6"/>
        <v>93.26</v>
      </c>
      <c r="O11" s="38">
        <f t="shared" si="5"/>
        <v>2051.7200000000003</v>
      </c>
      <c r="P11" s="21"/>
      <c r="Q11" s="19"/>
    </row>
    <row r="12" spans="1:17" ht="24" x14ac:dyDescent="0.35">
      <c r="A12" s="26">
        <v>6</v>
      </c>
      <c r="B12" s="34" t="s">
        <v>57</v>
      </c>
      <c r="C12" s="34" t="s">
        <v>54</v>
      </c>
      <c r="D12" s="27" t="s">
        <v>52</v>
      </c>
      <c r="E12" s="32">
        <v>39</v>
      </c>
      <c r="F12" s="33">
        <v>202.4</v>
      </c>
      <c r="G12" s="33">
        <v>150.88999999999999</v>
      </c>
      <c r="H12" s="33">
        <v>206.96</v>
      </c>
      <c r="I12" s="29">
        <f t="shared" si="0"/>
        <v>186.75</v>
      </c>
      <c r="J12" s="28">
        <f t="shared" si="1"/>
        <v>31.139253362918012</v>
      </c>
      <c r="K12" s="28">
        <f t="shared" si="2"/>
        <v>16.67429898951433</v>
      </c>
      <c r="L12" s="35">
        <f t="shared" si="3"/>
        <v>7283.25</v>
      </c>
      <c r="M12" s="36">
        <f t="shared" si="4"/>
        <v>186.75</v>
      </c>
      <c r="N12" s="37">
        <f t="shared" si="6"/>
        <v>186.75</v>
      </c>
      <c r="O12" s="38">
        <f t="shared" si="5"/>
        <v>7283.25</v>
      </c>
      <c r="P12" s="21"/>
      <c r="Q12" s="19"/>
    </row>
    <row r="13" spans="1:17" ht="24" x14ac:dyDescent="0.35">
      <c r="A13" s="26">
        <v>7</v>
      </c>
      <c r="B13" s="34" t="s">
        <v>58</v>
      </c>
      <c r="C13" s="34" t="s">
        <v>54</v>
      </c>
      <c r="D13" s="27" t="s">
        <v>52</v>
      </c>
      <c r="E13" s="32">
        <v>16</v>
      </c>
      <c r="F13" s="33">
        <v>345.31</v>
      </c>
      <c r="G13" s="33">
        <v>359.85</v>
      </c>
      <c r="H13" s="33">
        <v>329.58</v>
      </c>
      <c r="I13" s="29">
        <f t="shared" si="0"/>
        <v>344.91333333333336</v>
      </c>
      <c r="J13" s="28">
        <f t="shared" si="1"/>
        <v>15.13889802242336</v>
      </c>
      <c r="K13" s="28">
        <f t="shared" si="2"/>
        <v>4.3891889815093723</v>
      </c>
      <c r="L13" s="35">
        <f t="shared" si="3"/>
        <v>5518.6133333333328</v>
      </c>
      <c r="M13" s="36">
        <f t="shared" si="4"/>
        <v>344.9133333333333</v>
      </c>
      <c r="N13" s="37">
        <f t="shared" si="6"/>
        <v>344.91</v>
      </c>
      <c r="O13" s="38">
        <f>N13*E13</f>
        <v>5518.56</v>
      </c>
      <c r="P13" s="21"/>
      <c r="Q13" s="19"/>
    </row>
    <row r="14" spans="1:17" ht="24" x14ac:dyDescent="0.35">
      <c r="A14" s="26">
        <v>8</v>
      </c>
      <c r="B14" s="34" t="s">
        <v>59</v>
      </c>
      <c r="C14" s="34" t="s">
        <v>54</v>
      </c>
      <c r="D14" s="27" t="s">
        <v>52</v>
      </c>
      <c r="E14" s="32">
        <v>15</v>
      </c>
      <c r="F14" s="33">
        <v>483.92</v>
      </c>
      <c r="G14" s="33">
        <v>512.30999999999995</v>
      </c>
      <c r="H14" s="33">
        <v>537.03</v>
      </c>
      <c r="I14" s="29">
        <f t="shared" si="0"/>
        <v>511.08666666666664</v>
      </c>
      <c r="J14" s="28">
        <f t="shared" si="1"/>
        <v>26.576125250557727</v>
      </c>
      <c r="K14" s="28">
        <f t="shared" si="2"/>
        <v>5.1999253715399334</v>
      </c>
      <c r="L14" s="35">
        <f t="shared" si="3"/>
        <v>7666.3</v>
      </c>
      <c r="M14" s="36">
        <f t="shared" si="4"/>
        <v>511.0866666666667</v>
      </c>
      <c r="N14" s="37">
        <f t="shared" si="6"/>
        <v>511.09</v>
      </c>
      <c r="O14" s="38">
        <f t="shared" si="5"/>
        <v>7666.3499999999995</v>
      </c>
      <c r="P14" s="21"/>
      <c r="Q14" s="19"/>
    </row>
    <row r="15" spans="1:17" ht="24" x14ac:dyDescent="0.35">
      <c r="A15" s="26">
        <v>9</v>
      </c>
      <c r="B15" s="34" t="s">
        <v>48</v>
      </c>
      <c r="C15" s="34" t="s">
        <v>50</v>
      </c>
      <c r="D15" s="27" t="s">
        <v>60</v>
      </c>
      <c r="E15" s="32">
        <v>26</v>
      </c>
      <c r="F15" s="33">
        <v>149.54</v>
      </c>
      <c r="G15" s="33">
        <v>199.38</v>
      </c>
      <c r="H15" s="33">
        <v>204.18</v>
      </c>
      <c r="I15" s="29">
        <f t="shared" si="0"/>
        <v>184.36666666666665</v>
      </c>
      <c r="J15" s="28">
        <f t="shared" si="1"/>
        <v>30.256115635245276</v>
      </c>
      <c r="K15" s="28">
        <f t="shared" si="2"/>
        <v>16.410838348532966</v>
      </c>
      <c r="L15" s="35">
        <f t="shared" si="3"/>
        <v>4793.5333333333319</v>
      </c>
      <c r="M15" s="36">
        <f t="shared" si="4"/>
        <v>184.36666666666662</v>
      </c>
      <c r="N15" s="37">
        <f t="shared" si="6"/>
        <v>184.37</v>
      </c>
      <c r="O15" s="38">
        <f t="shared" si="5"/>
        <v>4793.62</v>
      </c>
      <c r="P15" s="20"/>
    </row>
    <row r="16" spans="1:17" x14ac:dyDescent="0.3">
      <c r="A16" s="30"/>
      <c r="B16" s="30"/>
      <c r="C16" s="31"/>
      <c r="D16" s="30"/>
      <c r="E16" s="30"/>
      <c r="F16" s="30"/>
      <c r="G16" s="30"/>
      <c r="H16" s="30"/>
      <c r="I16" s="39"/>
      <c r="J16" s="39"/>
      <c r="K16" s="39"/>
      <c r="L16" s="39"/>
      <c r="M16" s="39"/>
      <c r="N16" s="40"/>
      <c r="O16" s="41">
        <f>SUM(O7:O15)</f>
        <v>58120.63</v>
      </c>
    </row>
    <row r="18" spans="2:15" ht="15.6" x14ac:dyDescent="0.3">
      <c r="B18" s="45" t="s">
        <v>65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</sheetData>
  <mergeCells count="12">
    <mergeCell ref="B18:O18"/>
    <mergeCell ref="C5:C6"/>
    <mergeCell ref="L2:O2"/>
    <mergeCell ref="A4:O4"/>
    <mergeCell ref="A5:A6"/>
    <mergeCell ref="B5:B6"/>
    <mergeCell ref="D5:D6"/>
    <mergeCell ref="E5:E6"/>
    <mergeCell ref="F5:H5"/>
    <mergeCell ref="I5:K5"/>
    <mergeCell ref="L5:O5"/>
    <mergeCell ref="A3:O3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84B19-4F64-411A-A06F-C70D351B2AC9}">
  <sheetPr>
    <pageSetUpPr fitToPage="1"/>
  </sheetPr>
  <dimension ref="A1:L68"/>
  <sheetViews>
    <sheetView topLeftCell="A6" zoomScale="110" zoomScaleNormal="110" workbookViewId="0">
      <selection sqref="A1:L19"/>
    </sheetView>
  </sheetViews>
  <sheetFormatPr defaultRowHeight="14.4" x14ac:dyDescent="0.3"/>
  <cols>
    <col min="1" max="1" width="6.88671875" style="10" bestFit="1" customWidth="1"/>
    <col min="2" max="2" width="19.109375" style="8" customWidth="1"/>
    <col min="3" max="3" width="13.44140625" style="10" customWidth="1"/>
    <col min="4" max="4" width="12.33203125" style="10" customWidth="1"/>
    <col min="5" max="5" width="20.5546875" style="10" customWidth="1"/>
    <col min="6" max="6" width="11.33203125" style="10" customWidth="1"/>
    <col min="7" max="7" width="12" style="10" customWidth="1"/>
    <col min="8" max="8" width="11.109375" style="10" customWidth="1"/>
    <col min="9" max="9" width="12.5546875" style="10" customWidth="1"/>
    <col min="10" max="10" width="9.88671875" style="10" customWidth="1"/>
    <col min="11" max="11" width="12.88671875" style="10" customWidth="1"/>
    <col min="12" max="12" width="14.33203125" style="10" customWidth="1"/>
  </cols>
  <sheetData>
    <row r="1" spans="1:12" ht="15.6" x14ac:dyDescent="0.3">
      <c r="A1" s="6"/>
      <c r="B1" s="63" t="s">
        <v>0</v>
      </c>
      <c r="C1" s="63"/>
      <c r="D1" s="63"/>
      <c r="E1" s="6"/>
      <c r="F1" s="6"/>
      <c r="G1" s="6"/>
      <c r="H1" s="6"/>
      <c r="I1" s="6"/>
      <c r="J1" s="6"/>
      <c r="K1" s="6"/>
      <c r="L1" s="6"/>
    </row>
    <row r="2" spans="1:12" ht="15.6" x14ac:dyDescent="0.3">
      <c r="A2" s="61" t="s">
        <v>35</v>
      </c>
      <c r="B2" s="68" t="s">
        <v>1</v>
      </c>
      <c r="C2" s="70" t="s">
        <v>2</v>
      </c>
      <c r="D2" s="70" t="s">
        <v>3</v>
      </c>
      <c r="E2" s="72" t="s">
        <v>4</v>
      </c>
      <c r="F2" s="64" t="s">
        <v>5</v>
      </c>
      <c r="G2" s="65"/>
      <c r="H2" s="64" t="s">
        <v>6</v>
      </c>
      <c r="I2" s="65"/>
      <c r="J2" s="64" t="s">
        <v>7</v>
      </c>
      <c r="K2" s="65"/>
      <c r="L2" s="66" t="s">
        <v>8</v>
      </c>
    </row>
    <row r="3" spans="1:12" ht="15.6" x14ac:dyDescent="0.3">
      <c r="A3" s="62"/>
      <c r="B3" s="69"/>
      <c r="C3" s="67"/>
      <c r="D3" s="71"/>
      <c r="E3" s="72"/>
      <c r="F3" s="9" t="s">
        <v>9</v>
      </c>
      <c r="G3" s="9" t="s">
        <v>10</v>
      </c>
      <c r="H3" s="9" t="s">
        <v>9</v>
      </c>
      <c r="I3" s="9" t="s">
        <v>10</v>
      </c>
      <c r="J3" s="9" t="s">
        <v>9</v>
      </c>
      <c r="K3" s="9" t="s">
        <v>10</v>
      </c>
      <c r="L3" s="67"/>
    </row>
    <row r="4" spans="1:12" ht="31.2" x14ac:dyDescent="0.3">
      <c r="A4" s="9">
        <v>1</v>
      </c>
      <c r="B4" s="1" t="s">
        <v>11</v>
      </c>
      <c r="C4" s="11" t="s">
        <v>12</v>
      </c>
      <c r="D4" s="2">
        <f>F4+H4+J4</f>
        <v>286</v>
      </c>
      <c r="E4" s="4">
        <v>38.369999999999997</v>
      </c>
      <c r="F4" s="9">
        <v>10</v>
      </c>
      <c r="G4" s="3">
        <f t="shared" ref="G4:G18" si="0">E4*F4</f>
        <v>383.7</v>
      </c>
      <c r="H4" s="9">
        <v>269</v>
      </c>
      <c r="I4" s="3">
        <f t="shared" ref="I4:I13" si="1">H4*E4</f>
        <v>10321.529999999999</v>
      </c>
      <c r="J4" s="9">
        <v>7</v>
      </c>
      <c r="K4" s="4">
        <f>J4*E4</f>
        <v>268.58999999999997</v>
      </c>
      <c r="L4" s="3">
        <f>K4+I4+G4</f>
        <v>10973.82</v>
      </c>
    </row>
    <row r="5" spans="1:12" ht="31.2" x14ac:dyDescent="0.3">
      <c r="A5" s="9">
        <v>2</v>
      </c>
      <c r="B5" s="1" t="s">
        <v>13</v>
      </c>
      <c r="C5" s="11" t="s">
        <v>12</v>
      </c>
      <c r="D5" s="2">
        <f t="shared" ref="D5:D18" si="2">F5+H5+J5</f>
        <v>19</v>
      </c>
      <c r="E5" s="4">
        <v>15.32</v>
      </c>
      <c r="F5" s="9"/>
      <c r="G5" s="3">
        <f t="shared" si="0"/>
        <v>0</v>
      </c>
      <c r="H5" s="9">
        <v>19</v>
      </c>
      <c r="I5" s="3">
        <f t="shared" si="1"/>
        <v>291.08</v>
      </c>
      <c r="J5" s="9"/>
      <c r="K5" s="4">
        <f t="shared" ref="K5:K18" si="3">J5*E5</f>
        <v>0</v>
      </c>
      <c r="L5" s="3">
        <f t="shared" ref="L5:L13" si="4">K5+I5+G5</f>
        <v>291.08</v>
      </c>
    </row>
    <row r="6" spans="1:12" ht="31.2" x14ac:dyDescent="0.3">
      <c r="A6" s="9">
        <v>3</v>
      </c>
      <c r="B6" s="1" t="s">
        <v>14</v>
      </c>
      <c r="C6" s="11" t="s">
        <v>12</v>
      </c>
      <c r="D6" s="2">
        <f t="shared" si="2"/>
        <v>34</v>
      </c>
      <c r="E6" s="4">
        <v>15.29</v>
      </c>
      <c r="F6" s="9"/>
      <c r="G6" s="3">
        <f t="shared" si="0"/>
        <v>0</v>
      </c>
      <c r="H6" s="9">
        <v>34</v>
      </c>
      <c r="I6" s="3">
        <f t="shared" si="1"/>
        <v>519.86</v>
      </c>
      <c r="J6" s="9"/>
      <c r="K6" s="4">
        <f t="shared" si="3"/>
        <v>0</v>
      </c>
      <c r="L6" s="3">
        <f t="shared" si="4"/>
        <v>519.86</v>
      </c>
    </row>
    <row r="7" spans="1:12" ht="31.2" x14ac:dyDescent="0.3">
      <c r="A7" s="9">
        <v>4</v>
      </c>
      <c r="B7" s="5" t="s">
        <v>15</v>
      </c>
      <c r="C7" s="11" t="s">
        <v>12</v>
      </c>
      <c r="D7" s="2">
        <f t="shared" si="2"/>
        <v>37</v>
      </c>
      <c r="E7" s="4">
        <v>39.14</v>
      </c>
      <c r="F7" s="9">
        <v>5</v>
      </c>
      <c r="G7" s="3">
        <f t="shared" si="0"/>
        <v>195.7</v>
      </c>
      <c r="H7" s="9">
        <v>32</v>
      </c>
      <c r="I7" s="3">
        <f t="shared" si="1"/>
        <v>1252.48</v>
      </c>
      <c r="J7" s="9"/>
      <c r="K7" s="4">
        <f t="shared" si="3"/>
        <v>0</v>
      </c>
      <c r="L7" s="3">
        <f t="shared" si="4"/>
        <v>1448.18</v>
      </c>
    </row>
    <row r="8" spans="1:12" ht="31.2" x14ac:dyDescent="0.3">
      <c r="A8" s="9">
        <v>5</v>
      </c>
      <c r="B8" s="1" t="s">
        <v>16</v>
      </c>
      <c r="C8" s="11" t="s">
        <v>12</v>
      </c>
      <c r="D8" s="2">
        <f t="shared" si="2"/>
        <v>15</v>
      </c>
      <c r="E8" s="4">
        <v>11.48</v>
      </c>
      <c r="F8" s="9"/>
      <c r="G8" s="3">
        <f t="shared" si="0"/>
        <v>0</v>
      </c>
      <c r="H8" s="9">
        <v>15</v>
      </c>
      <c r="I8" s="3">
        <f t="shared" si="1"/>
        <v>172.20000000000002</v>
      </c>
      <c r="J8" s="9"/>
      <c r="K8" s="4">
        <f t="shared" si="3"/>
        <v>0</v>
      </c>
      <c r="L8" s="3">
        <f t="shared" si="4"/>
        <v>172.20000000000002</v>
      </c>
    </row>
    <row r="9" spans="1:12" ht="31.2" x14ac:dyDescent="0.3">
      <c r="A9" s="9">
        <v>6</v>
      </c>
      <c r="B9" s="1" t="s">
        <v>17</v>
      </c>
      <c r="C9" s="11" t="s">
        <v>12</v>
      </c>
      <c r="D9" s="2">
        <f t="shared" si="2"/>
        <v>20</v>
      </c>
      <c r="E9" s="4">
        <v>16.23</v>
      </c>
      <c r="F9" s="9"/>
      <c r="G9" s="3">
        <f t="shared" si="0"/>
        <v>0</v>
      </c>
      <c r="H9" s="9">
        <v>20</v>
      </c>
      <c r="I9" s="3">
        <f t="shared" si="1"/>
        <v>324.60000000000002</v>
      </c>
      <c r="J9" s="9"/>
      <c r="K9" s="4">
        <f t="shared" si="3"/>
        <v>0</v>
      </c>
      <c r="L9" s="3">
        <f t="shared" si="4"/>
        <v>324.60000000000002</v>
      </c>
    </row>
    <row r="10" spans="1:12" ht="15.6" x14ac:dyDescent="0.3">
      <c r="A10" s="9">
        <v>7</v>
      </c>
      <c r="B10" s="1" t="s">
        <v>18</v>
      </c>
      <c r="C10" s="11" t="s">
        <v>12</v>
      </c>
      <c r="D10" s="2">
        <f t="shared" si="2"/>
        <v>250</v>
      </c>
      <c r="E10" s="4">
        <v>15.45</v>
      </c>
      <c r="F10" s="9"/>
      <c r="G10" s="3">
        <f t="shared" si="0"/>
        <v>0</v>
      </c>
      <c r="H10" s="9">
        <v>250</v>
      </c>
      <c r="I10" s="3">
        <f t="shared" si="1"/>
        <v>3862.5</v>
      </c>
      <c r="J10" s="9"/>
      <c r="K10" s="4">
        <f t="shared" si="3"/>
        <v>0</v>
      </c>
      <c r="L10" s="3">
        <f t="shared" si="4"/>
        <v>3862.5</v>
      </c>
    </row>
    <row r="11" spans="1:12" ht="62.4" x14ac:dyDescent="0.3">
      <c r="A11" s="9">
        <v>8</v>
      </c>
      <c r="B11" s="1" t="s">
        <v>19</v>
      </c>
      <c r="C11" s="11" t="s">
        <v>12</v>
      </c>
      <c r="D11" s="2">
        <f t="shared" si="2"/>
        <v>50</v>
      </c>
      <c r="E11" s="4">
        <v>11.26</v>
      </c>
      <c r="F11" s="9"/>
      <c r="G11" s="3">
        <f t="shared" si="0"/>
        <v>0</v>
      </c>
      <c r="H11" s="9">
        <v>50</v>
      </c>
      <c r="I11" s="3">
        <f t="shared" si="1"/>
        <v>563</v>
      </c>
      <c r="J11" s="9"/>
      <c r="K11" s="4">
        <f t="shared" si="3"/>
        <v>0</v>
      </c>
      <c r="L11" s="3">
        <f t="shared" si="4"/>
        <v>563</v>
      </c>
    </row>
    <row r="12" spans="1:12" ht="31.2" x14ac:dyDescent="0.3">
      <c r="A12" s="9">
        <v>9</v>
      </c>
      <c r="B12" s="1" t="s">
        <v>20</v>
      </c>
      <c r="C12" s="11" t="s">
        <v>12</v>
      </c>
      <c r="D12" s="2">
        <f t="shared" si="2"/>
        <v>156</v>
      </c>
      <c r="E12" s="4">
        <v>6.19</v>
      </c>
      <c r="F12" s="9"/>
      <c r="G12" s="3">
        <f t="shared" si="0"/>
        <v>0</v>
      </c>
      <c r="H12" s="9">
        <v>156</v>
      </c>
      <c r="I12" s="3">
        <f t="shared" si="1"/>
        <v>965.6400000000001</v>
      </c>
      <c r="J12" s="9"/>
      <c r="K12" s="4">
        <f t="shared" si="3"/>
        <v>0</v>
      </c>
      <c r="L12" s="3">
        <f t="shared" si="4"/>
        <v>965.6400000000001</v>
      </c>
    </row>
    <row r="13" spans="1:12" ht="46.8" x14ac:dyDescent="0.3">
      <c r="A13" s="9">
        <v>10</v>
      </c>
      <c r="B13" s="1" t="s">
        <v>21</v>
      </c>
      <c r="C13" s="11" t="s">
        <v>12</v>
      </c>
      <c r="D13" s="2">
        <f t="shared" si="2"/>
        <v>108</v>
      </c>
      <c r="E13" s="4">
        <v>23.1</v>
      </c>
      <c r="F13" s="9">
        <v>6</v>
      </c>
      <c r="G13" s="3">
        <f t="shared" si="0"/>
        <v>138.60000000000002</v>
      </c>
      <c r="H13" s="9">
        <v>102</v>
      </c>
      <c r="I13" s="3">
        <f t="shared" si="1"/>
        <v>2356.2000000000003</v>
      </c>
      <c r="J13" s="9"/>
      <c r="K13" s="4">
        <f t="shared" si="3"/>
        <v>0</v>
      </c>
      <c r="L13" s="3">
        <f t="shared" si="4"/>
        <v>2494.8000000000002</v>
      </c>
    </row>
    <row r="14" spans="1:12" ht="15.6" x14ac:dyDescent="0.3">
      <c r="A14" s="9">
        <v>11</v>
      </c>
      <c r="B14" s="1" t="s">
        <v>22</v>
      </c>
      <c r="C14" s="11" t="s">
        <v>12</v>
      </c>
      <c r="D14" s="2">
        <f t="shared" si="2"/>
        <v>24</v>
      </c>
      <c r="E14" s="4">
        <v>31.240000000000002</v>
      </c>
      <c r="F14" s="9"/>
      <c r="G14" s="3">
        <f>E14*F14</f>
        <v>0</v>
      </c>
      <c r="H14" s="9">
        <v>24</v>
      </c>
      <c r="I14" s="3">
        <f>H14*E14</f>
        <v>749.76</v>
      </c>
      <c r="J14" s="9"/>
      <c r="K14" s="4">
        <f t="shared" si="3"/>
        <v>0</v>
      </c>
      <c r="L14" s="3">
        <f>K14+I14+G14</f>
        <v>749.76</v>
      </c>
    </row>
    <row r="15" spans="1:12" ht="46.8" x14ac:dyDescent="0.3">
      <c r="A15" s="9">
        <v>12</v>
      </c>
      <c r="B15" s="1" t="s">
        <v>23</v>
      </c>
      <c r="C15" s="11" t="s">
        <v>12</v>
      </c>
      <c r="D15" s="2">
        <f>F15+H15+J15</f>
        <v>24</v>
      </c>
      <c r="E15" s="4">
        <v>26.83</v>
      </c>
      <c r="F15" s="9">
        <v>1</v>
      </c>
      <c r="G15" s="3">
        <f>E15*F15</f>
        <v>26.83</v>
      </c>
      <c r="H15" s="9">
        <v>23</v>
      </c>
      <c r="I15" s="3">
        <f t="shared" ref="I15:I18" si="5">H15*E15</f>
        <v>617.08999999999992</v>
      </c>
      <c r="J15" s="9"/>
      <c r="K15" s="4">
        <f t="shared" si="3"/>
        <v>0</v>
      </c>
      <c r="L15" s="3">
        <f t="shared" ref="L15:L18" si="6">K15+I15+G15</f>
        <v>643.91999999999996</v>
      </c>
    </row>
    <row r="16" spans="1:12" ht="15.6" x14ac:dyDescent="0.3">
      <c r="A16" s="9">
        <v>13</v>
      </c>
      <c r="B16" s="1" t="s">
        <v>37</v>
      </c>
      <c r="C16" s="11" t="s">
        <v>12</v>
      </c>
      <c r="D16" s="2">
        <f t="shared" si="2"/>
        <v>23</v>
      </c>
      <c r="E16" s="4">
        <v>65.84</v>
      </c>
      <c r="F16" s="9"/>
      <c r="G16" s="3">
        <f>E16*F16</f>
        <v>0</v>
      </c>
      <c r="H16" s="9">
        <v>23</v>
      </c>
      <c r="I16" s="3">
        <f>H16*E16</f>
        <v>1514.3200000000002</v>
      </c>
      <c r="J16" s="9"/>
      <c r="K16" s="4">
        <f t="shared" si="3"/>
        <v>0</v>
      </c>
      <c r="L16" s="3">
        <f t="shared" si="6"/>
        <v>1514.3200000000002</v>
      </c>
    </row>
    <row r="17" spans="1:12" ht="31.2" x14ac:dyDescent="0.3">
      <c r="A17" s="9">
        <v>14</v>
      </c>
      <c r="B17" s="1" t="s">
        <v>38</v>
      </c>
      <c r="C17" s="11" t="s">
        <v>12</v>
      </c>
      <c r="D17" s="2">
        <f t="shared" si="2"/>
        <v>13</v>
      </c>
      <c r="E17" s="4">
        <v>43.17</v>
      </c>
      <c r="F17" s="9"/>
      <c r="G17" s="3">
        <f t="shared" si="0"/>
        <v>0</v>
      </c>
      <c r="H17" s="9">
        <v>13</v>
      </c>
      <c r="I17" s="3">
        <f t="shared" si="5"/>
        <v>561.21</v>
      </c>
      <c r="J17" s="9"/>
      <c r="K17" s="4">
        <f t="shared" si="3"/>
        <v>0</v>
      </c>
      <c r="L17" s="3">
        <f t="shared" si="6"/>
        <v>561.21</v>
      </c>
    </row>
    <row r="18" spans="1:12" ht="46.8" x14ac:dyDescent="0.3">
      <c r="A18" s="9">
        <v>15</v>
      </c>
      <c r="B18" s="23" t="s">
        <v>39</v>
      </c>
      <c r="C18" s="11" t="s">
        <v>41</v>
      </c>
      <c r="D18" s="2">
        <f t="shared" si="2"/>
        <v>2</v>
      </c>
      <c r="E18" s="4">
        <v>69.55</v>
      </c>
      <c r="F18" s="9"/>
      <c r="G18" s="3">
        <f t="shared" si="0"/>
        <v>0</v>
      </c>
      <c r="H18" s="9">
        <v>2</v>
      </c>
      <c r="I18" s="3">
        <f t="shared" si="5"/>
        <v>139.1</v>
      </c>
      <c r="J18" s="9"/>
      <c r="K18" s="4">
        <f t="shared" si="3"/>
        <v>0</v>
      </c>
      <c r="L18" s="3">
        <f t="shared" si="6"/>
        <v>139.1</v>
      </c>
    </row>
    <row r="19" spans="1:12" ht="15.6" x14ac:dyDescent="0.3">
      <c r="A19" s="6"/>
      <c r="B19" s="7"/>
      <c r="C19" s="6"/>
      <c r="D19" s="6"/>
      <c r="E19" s="6"/>
      <c r="F19" s="6"/>
      <c r="G19" s="12">
        <f>SUM(G4:G18)</f>
        <v>744.83</v>
      </c>
      <c r="H19" s="6"/>
      <c r="I19" s="12">
        <f>SUM(I4:I18)</f>
        <v>24210.569999999996</v>
      </c>
      <c r="J19" s="6"/>
      <c r="K19" s="13">
        <f>SUM(K4:K18)</f>
        <v>268.58999999999997</v>
      </c>
      <c r="L19" s="22">
        <f>K19+I19+G19</f>
        <v>25223.989999999998</v>
      </c>
    </row>
    <row r="20" spans="1:12" ht="15.6" x14ac:dyDescent="0.3">
      <c r="A20" s="6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ht="15.6" x14ac:dyDescent="0.3">
      <c r="A21" s="6"/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15.6" x14ac:dyDescent="0.3">
      <c r="A22" s="6"/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15.6" x14ac:dyDescent="0.3">
      <c r="A23" s="6"/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ht="15.6" x14ac:dyDescent="0.3">
      <c r="A24" s="6"/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ht="15.6" x14ac:dyDescent="0.3">
      <c r="A25" s="6"/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5.6" x14ac:dyDescent="0.3">
      <c r="A26" s="6"/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15.6" x14ac:dyDescent="0.3">
      <c r="A27" s="6"/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15.6" x14ac:dyDescent="0.3">
      <c r="A28" s="6"/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15.6" x14ac:dyDescent="0.3">
      <c r="A29" s="6"/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15.6" x14ac:dyDescent="0.3">
      <c r="A30" s="6"/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15.6" x14ac:dyDescent="0.3">
      <c r="A31" s="6"/>
      <c r="B31" s="7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ht="15.6" x14ac:dyDescent="0.3">
      <c r="A32" s="6"/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ht="15.6" x14ac:dyDescent="0.3">
      <c r="A33" s="6"/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ht="15.6" x14ac:dyDescent="0.3">
      <c r="A34" s="6"/>
      <c r="B34" s="7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ht="15.6" x14ac:dyDescent="0.3">
      <c r="A35" s="6"/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ht="15.6" x14ac:dyDescent="0.3">
      <c r="A36" s="6"/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15.6" x14ac:dyDescent="0.3">
      <c r="A37" s="6"/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ht="15.6" x14ac:dyDescent="0.3">
      <c r="A38" s="6"/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15.6" x14ac:dyDescent="0.3">
      <c r="A39" s="6"/>
      <c r="B39" s="7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15.6" x14ac:dyDescent="0.3">
      <c r="A40" s="6"/>
      <c r="B40" s="7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ht="15.6" x14ac:dyDescent="0.3">
      <c r="A41" s="6"/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15.6" x14ac:dyDescent="0.3">
      <c r="A42" s="6"/>
      <c r="B42" s="7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ht="15.6" x14ac:dyDescent="0.3">
      <c r="A43" s="6"/>
      <c r="B43" s="7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ht="15.6" x14ac:dyDescent="0.3">
      <c r="A44" s="6"/>
      <c r="B44" s="7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15.6" x14ac:dyDescent="0.3">
      <c r="A45" s="6"/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15.6" x14ac:dyDescent="0.3">
      <c r="A46" s="6"/>
      <c r="B46" s="7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ht="15.6" x14ac:dyDescent="0.3">
      <c r="A47" s="6"/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ht="15.6" x14ac:dyDescent="0.3">
      <c r="A48" s="6"/>
      <c r="B48" s="7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ht="15.6" x14ac:dyDescent="0.3">
      <c r="A49" s="6"/>
      <c r="B49" s="7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t="15.6" x14ac:dyDescent="0.3">
      <c r="A50" s="6"/>
      <c r="B50" s="7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ht="15.6" x14ac:dyDescent="0.3">
      <c r="A51" s="6"/>
      <c r="B51" s="7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ht="15.6" x14ac:dyDescent="0.3">
      <c r="A52" s="6"/>
      <c r="B52" s="7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ht="15.6" x14ac:dyDescent="0.3">
      <c r="A53" s="6"/>
      <c r="B53" s="7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t="15.6" x14ac:dyDescent="0.3">
      <c r="A54" s="6"/>
      <c r="B54" s="7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ht="15.6" x14ac:dyDescent="0.3">
      <c r="A55" s="6"/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ht="15.6" x14ac:dyDescent="0.3">
      <c r="A56" s="6"/>
      <c r="B56" s="7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ht="15.6" x14ac:dyDescent="0.3">
      <c r="A57" s="6"/>
      <c r="B57" s="7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ht="15.6" x14ac:dyDescent="0.3">
      <c r="A58" s="6"/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ht="15.6" x14ac:dyDescent="0.3">
      <c r="A59" s="6"/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ht="15.6" x14ac:dyDescent="0.3">
      <c r="A60" s="6"/>
      <c r="B60" s="7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ht="15.6" x14ac:dyDescent="0.3">
      <c r="A61" s="6"/>
      <c r="B61" s="7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ht="15.6" x14ac:dyDescent="0.3">
      <c r="A62" s="6"/>
      <c r="B62" s="7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ht="15.6" x14ac:dyDescent="0.3">
      <c r="A63" s="6"/>
      <c r="B63" s="7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ht="15.6" x14ac:dyDescent="0.3">
      <c r="A64" s="6"/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ht="15.6" x14ac:dyDescent="0.3">
      <c r="A65" s="6"/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ht="15.6" x14ac:dyDescent="0.3">
      <c r="A66" s="6"/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ht="15.6" x14ac:dyDescent="0.3">
      <c r="A67" s="6"/>
      <c r="B67" s="7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15.6" x14ac:dyDescent="0.3">
      <c r="A68" s="6"/>
      <c r="B68" s="7"/>
      <c r="C68" s="6"/>
      <c r="D68" s="6"/>
      <c r="E68" s="6"/>
      <c r="F68" s="6"/>
      <c r="G68" s="6"/>
      <c r="H68" s="6"/>
      <c r="I68" s="6"/>
      <c r="J68" s="6"/>
      <c r="K68" s="6"/>
      <c r="L68" s="6"/>
    </row>
  </sheetData>
  <mergeCells count="10">
    <mergeCell ref="A2:A3"/>
    <mergeCell ref="B1:D1"/>
    <mergeCell ref="H2:I2"/>
    <mergeCell ref="J2:K2"/>
    <mergeCell ref="L2:L3"/>
    <mergeCell ref="B2:B3"/>
    <mergeCell ref="C2:C3"/>
    <mergeCell ref="D2:D3"/>
    <mergeCell ref="E2:E3"/>
    <mergeCell ref="F2:G2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</vt:lpstr>
      <vt:lpstr>цена по отделам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2026-02-27T06:59:56Z</dcterms:modified>
</cp:coreProperties>
</file>