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filterPrivacy="1"/>
  <xr:revisionPtr revIDLastSave="0" documentId="13_ncr:1_{5D1B0677-D622-45A0-8343-C8C6794820C5}" xr6:coauthVersionLast="37" xr6:coauthVersionMax="37" xr10:uidLastSave="{00000000-0000-0000-0000-000000000000}"/>
  <bookViews>
    <workbookView xWindow="0" yWindow="0" windowWidth="23040" windowHeight="9060" xr2:uid="{00000000-000D-0000-FFFF-FFFF00000000}"/>
  </bookViews>
  <sheets>
    <sheet name="НМЦК" sheetId="1" r:id="rId1"/>
    <sheet name="Лист1" sheetId="2" r:id="rId2"/>
    <sheet name="факт" sheetId="3" r:id="rId3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0" i="1" l="1"/>
  <c r="N13" i="1"/>
  <c r="N11" i="1"/>
  <c r="N7" i="1"/>
  <c r="P5" i="3" l="1"/>
  <c r="P6" i="3"/>
  <c r="P7" i="3"/>
  <c r="P8" i="3"/>
  <c r="P9" i="3"/>
  <c r="P10" i="3"/>
  <c r="P11" i="3"/>
  <c r="P12" i="3"/>
  <c r="P13" i="3"/>
  <c r="P14" i="3"/>
  <c r="P15" i="3"/>
  <c r="P16" i="3"/>
  <c r="P17" i="3"/>
  <c r="P4" i="3"/>
  <c r="O4" i="3"/>
  <c r="O5" i="3"/>
  <c r="O6" i="3"/>
  <c r="O7" i="3"/>
  <c r="O8" i="3"/>
  <c r="O9" i="3"/>
  <c r="O10" i="3"/>
  <c r="O11" i="3"/>
  <c r="O12" i="3"/>
  <c r="O13" i="3"/>
  <c r="O14" i="3"/>
  <c r="O15" i="3"/>
  <c r="O16" i="3"/>
  <c r="O17" i="3"/>
  <c r="L18" i="3" l="1"/>
  <c r="K5" i="3"/>
  <c r="K6" i="3"/>
  <c r="K7" i="3"/>
  <c r="K8" i="3"/>
  <c r="K9" i="3"/>
  <c r="K10" i="3"/>
  <c r="K11" i="3"/>
  <c r="K12" i="3"/>
  <c r="K13" i="3"/>
  <c r="K14" i="3"/>
  <c r="K15" i="3"/>
  <c r="K16" i="3"/>
  <c r="K17" i="3"/>
  <c r="K4" i="3"/>
  <c r="I5" i="3"/>
  <c r="I6" i="3"/>
  <c r="I7" i="3"/>
  <c r="I8" i="3"/>
  <c r="I9" i="3"/>
  <c r="I10" i="3"/>
  <c r="I11" i="3"/>
  <c r="I12" i="3"/>
  <c r="I13" i="3"/>
  <c r="I14" i="3"/>
  <c r="I15" i="3"/>
  <c r="I16" i="3"/>
  <c r="I17" i="3"/>
  <c r="I4" i="3"/>
  <c r="G5" i="3"/>
  <c r="G6" i="3"/>
  <c r="G7" i="3"/>
  <c r="G8" i="3"/>
  <c r="G9" i="3"/>
  <c r="G10" i="3"/>
  <c r="G11" i="3"/>
  <c r="G12" i="3"/>
  <c r="G13" i="3"/>
  <c r="G14" i="3"/>
  <c r="G15" i="3"/>
  <c r="G16" i="3"/>
  <c r="G17" i="3"/>
  <c r="G4" i="3"/>
  <c r="D20" i="3"/>
  <c r="L12" i="3" l="1"/>
  <c r="L9" i="3"/>
  <c r="L10" i="3"/>
  <c r="L13" i="3"/>
  <c r="L14" i="3"/>
  <c r="G18" i="3"/>
  <c r="L7" i="3"/>
  <c r="D20" i="2"/>
  <c r="G18" i="2"/>
  <c r="K18" i="2"/>
  <c r="I18" i="2"/>
  <c r="L18" i="2"/>
  <c r="I6" i="1"/>
  <c r="J6" i="1" s="1"/>
  <c r="K6" i="1" s="1"/>
  <c r="L6" i="1"/>
  <c r="M6" i="1" s="1"/>
  <c r="N6" i="1" s="1"/>
  <c r="O6" i="1" s="1"/>
  <c r="I18" i="3" l="1"/>
  <c r="L5" i="3"/>
  <c r="L6" i="3"/>
  <c r="K18" i="3"/>
  <c r="L17" i="3"/>
  <c r="L16" i="3"/>
  <c r="L15" i="3"/>
  <c r="L8" i="3"/>
  <c r="L4" i="3"/>
  <c r="L11" i="3"/>
  <c r="K4" i="2"/>
  <c r="K5" i="2"/>
  <c r="K6" i="2"/>
  <c r="K7" i="2"/>
  <c r="K8" i="2"/>
  <c r="K9" i="2"/>
  <c r="K10" i="2"/>
  <c r="K11" i="2"/>
  <c r="K12" i="2"/>
  <c r="K13" i="2"/>
  <c r="K14" i="2"/>
  <c r="K15" i="2"/>
  <c r="K16" i="2"/>
  <c r="K17" i="2"/>
  <c r="G12" i="2"/>
  <c r="G11" i="2"/>
  <c r="G8" i="2"/>
  <c r="G6" i="2"/>
  <c r="G4" i="2"/>
  <c r="L14" i="1"/>
  <c r="M14" i="1" s="1"/>
  <c r="N14" i="1" s="1"/>
  <c r="O14" i="1" s="1"/>
  <c r="L7" i="1" l="1"/>
  <c r="M7" i="1" s="1"/>
  <c r="L8" i="1"/>
  <c r="M8" i="1" s="1"/>
  <c r="L9" i="1"/>
  <c r="M9" i="1" s="1"/>
  <c r="L10" i="1"/>
  <c r="M10" i="1" s="1"/>
  <c r="L11" i="1"/>
  <c r="M11" i="1" s="1"/>
  <c r="L12" i="1"/>
  <c r="M12" i="1" s="1"/>
  <c r="L13" i="1"/>
  <c r="M13" i="1" s="1"/>
  <c r="I4" i="2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G5" i="2"/>
  <c r="G7" i="2"/>
  <c r="G9" i="2"/>
  <c r="G10" i="2"/>
  <c r="G13" i="2"/>
  <c r="G14" i="2"/>
  <c r="G15" i="2"/>
  <c r="G16" i="2"/>
  <c r="G17" i="2"/>
  <c r="I7" i="1"/>
  <c r="J7" i="1" s="1"/>
  <c r="K7" i="1" s="1"/>
  <c r="I8" i="1"/>
  <c r="J8" i="1" s="1"/>
  <c r="K8" i="1" s="1"/>
  <c r="I9" i="1"/>
  <c r="J9" i="1" s="1"/>
  <c r="K9" i="1" s="1"/>
  <c r="I10" i="1"/>
  <c r="I11" i="1"/>
  <c r="J11" i="1" s="1"/>
  <c r="K11" i="1" s="1"/>
  <c r="I12" i="1"/>
  <c r="J12" i="1" s="1"/>
  <c r="K12" i="1" s="1"/>
  <c r="I13" i="1"/>
  <c r="J13" i="1" s="1"/>
  <c r="K13" i="1" s="1"/>
  <c r="I14" i="1"/>
  <c r="J14" i="1" s="1"/>
  <c r="K14" i="1" s="1"/>
  <c r="J10" i="1" l="1"/>
  <c r="K10" i="1" s="1"/>
  <c r="O13" i="1"/>
  <c r="N8" i="1"/>
  <c r="O11" i="1"/>
  <c r="N12" i="1"/>
  <c r="O12" i="1" s="1"/>
  <c r="O8" i="1" l="1"/>
  <c r="L7" i="2"/>
  <c r="O10" i="1"/>
  <c r="N9" i="1"/>
  <c r="O7" i="1"/>
  <c r="O9" i="1" l="1"/>
  <c r="O15" i="1" s="1"/>
  <c r="L4" i="2"/>
  <c r="L12" i="2"/>
  <c r="L8" i="2"/>
  <c r="L9" i="2"/>
  <c r="L10" i="2"/>
  <c r="L17" i="2"/>
  <c r="L15" i="2"/>
  <c r="L14" i="2"/>
  <c r="L13" i="2"/>
  <c r="L11" i="2"/>
  <c r="L6" i="2"/>
  <c r="L5" i="2"/>
  <c r="L16" i="2"/>
</calcChain>
</file>

<file path=xl/sharedStrings.xml><?xml version="1.0" encoding="utf-8"?>
<sst xmlns="http://schemas.openxmlformats.org/spreadsheetml/2006/main" count="139" uniqueCount="73">
  <si>
    <t xml:space="preserve">Обоснование начальной (максимальной) цены контракта 
</t>
  </si>
  <si>
    <t>Наименование, основные характеристики объекта закупки</t>
  </si>
  <si>
    <t>Ед. изм</t>
  </si>
  <si>
    <t>Кол-во</t>
  </si>
  <si>
    <t>Коммерческие предложения (руб./ед.изм.)</t>
  </si>
  <si>
    <t xml:space="preserve">Однородность совокупности значений выявленных цен, используемых в расчете </t>
  </si>
  <si>
    <t>ОКПД</t>
  </si>
  <si>
    <t xml:space="preserve">Средняя арифметическая цена за единицу     &lt;ц&gt; </t>
  </si>
  <si>
    <t>Среднее квадратичное отклонение</t>
  </si>
  <si>
    <t>Цена за единицу изм. (руб.)</t>
  </si>
  <si>
    <t>Цена за единицу изм. с округлением (вниз) до сотых долей после запятой (руб.)</t>
  </si>
  <si>
    <t>штук</t>
  </si>
  <si>
    <t>упаковка</t>
  </si>
  <si>
    <r>
      <t xml:space="preserve">коэффициент вариации цен V (%)           </t>
    </r>
    <r>
      <rPr>
        <i/>
        <sz val="10"/>
        <color indexed="8"/>
        <rFont val="Times New Roman"/>
        <family val="1"/>
        <charset val="204"/>
      </rPr>
      <t xml:space="preserve">         (не должен превышать 33%)</t>
    </r>
  </si>
  <si>
    <r>
      <rPr>
        <b/>
        <sz val="10"/>
        <color indexed="8"/>
        <rFont val="Times New Roman"/>
        <family val="1"/>
        <charset val="204"/>
      </rPr>
      <t>Расчет Н(М)ЦК по формуле</t>
    </r>
    <r>
      <rPr>
        <sz val="10"/>
        <color indexed="8"/>
        <rFont val="Times New Roman"/>
        <family val="1"/>
        <charset val="204"/>
      </rPr>
      <t xml:space="preserve">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</si>
  <si>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Предложение №3</t>
  </si>
  <si>
    <t>Предложение №2</t>
  </si>
  <si>
    <t>Предложение №1</t>
  </si>
  <si>
    <t>Канцелярские товары 2025 год</t>
  </si>
  <si>
    <t xml:space="preserve">№ п/п </t>
  </si>
  <si>
    <t>Наименование</t>
  </si>
  <si>
    <t>единица измерения</t>
  </si>
  <si>
    <t>Общее количество</t>
  </si>
  <si>
    <t>НМЦ товара</t>
  </si>
  <si>
    <t>экономика</t>
  </si>
  <si>
    <t>Администрация</t>
  </si>
  <si>
    <t>Опека</t>
  </si>
  <si>
    <t>ВСЕГО</t>
  </si>
  <si>
    <t>кол-во</t>
  </si>
  <si>
    <t>сумма</t>
  </si>
  <si>
    <t>22.29.25.000-00000011</t>
  </si>
  <si>
    <t>22.29.25.000-00000002</t>
  </si>
  <si>
    <t>22.29.25.000-00000008</t>
  </si>
  <si>
    <t>22.29.25.000-00000007</t>
  </si>
  <si>
    <t>22.29.25.000-00000010</t>
  </si>
  <si>
    <t>22.29.25.000-00000009</t>
  </si>
  <si>
    <t>22.29.25.000-00000054</t>
  </si>
  <si>
    <t>Лоток для бумаги пластиковый (вертикальный 1 секция)</t>
  </si>
  <si>
    <t>Лоток для бумаги пластиковый (вертикальный 3 секции)</t>
  </si>
  <si>
    <t>Лоток для бумаги пластиковый (горизонтальный 3 секции)</t>
  </si>
  <si>
    <t>Клейкие закладки пластиковые</t>
  </si>
  <si>
    <t>Папка пластиковая</t>
  </si>
  <si>
    <t>Файл-вкладыш</t>
  </si>
  <si>
    <t>Папка пластиковая (прозрачный верх)</t>
  </si>
  <si>
    <t>Лоток для бумаги пластиковый (веерный 5 секций)</t>
  </si>
  <si>
    <t>ндс 20</t>
  </si>
  <si>
    <t>сумма без ндс</t>
  </si>
  <si>
    <t>Закладки самоклеящиеся неоновые (стикер)</t>
  </si>
  <si>
    <t>Папка с кольцами 40мм</t>
  </si>
  <si>
    <t>Папка-файл перфированная        (мультифор) файл-вкладыш</t>
  </si>
  <si>
    <t xml:space="preserve">Папка пластиковая с пружинным металлическим скоросшивателем        </t>
  </si>
  <si>
    <t>Папка пластиковая с прижимом</t>
  </si>
  <si>
    <t xml:space="preserve">Папка на резинках пластиковая </t>
  </si>
  <si>
    <t>Папка - угол</t>
  </si>
  <si>
    <t>Папка-конверт с кнопкой (пластик) А4</t>
  </si>
  <si>
    <t xml:space="preserve">Скоросшиватель пластиковый с прозрачным верхом </t>
  </si>
  <si>
    <t>лоток вертикальный (1 секция)</t>
  </si>
  <si>
    <t>Органайзер для бумаги вертикальный 3 секции</t>
  </si>
  <si>
    <t xml:space="preserve">Лоток горизонтальный 3х секционный </t>
  </si>
  <si>
    <t>Лоток веерный 4-5 секционный</t>
  </si>
  <si>
    <t>Папка-файл перфированная        (мультифор) файл-вкладыш ПЛОТНЫЕ</t>
  </si>
  <si>
    <t>Н(М)ЦК, определяемая методом сопоставимых рыночных цен (анализа рынка)</t>
  </si>
  <si>
    <t>Н(М)ЦК с учетом округления цены за единицу (руб.)</t>
  </si>
  <si>
    <t>штука</t>
  </si>
  <si>
    <r>
      <rPr>
        <b/>
        <i/>
        <sz val="12"/>
        <color theme="1"/>
        <rFont val="Times New Roman"/>
        <family val="1"/>
        <charset val="204"/>
      </rPr>
      <t>Приложение 1
к Извещению об осуществлении закупки</t>
    </r>
    <r>
      <rPr>
        <sz val="12"/>
        <color theme="1"/>
        <rFont val="Times New Roman"/>
        <family val="1"/>
        <charset val="204"/>
      </rPr>
      <t xml:space="preserve">
</t>
    </r>
  </si>
  <si>
    <t>В результате проведенного расчета Н(М)ЦК, ЦКЕП контракта составила:  73 427 (Семьдесят три тысячи четыреста двадцать семь) рублей 13 копеек.</t>
  </si>
  <si>
    <t>Итого</t>
  </si>
  <si>
    <t>№ п/п</t>
  </si>
  <si>
    <t>Папка пластиковая (папка-регистратор)</t>
  </si>
  <si>
    <t>Папка пластиковая (папка-скоросшиватель)</t>
  </si>
  <si>
    <t>Папка пластиковая (папка архивная)</t>
  </si>
  <si>
    <t>Папка пластиковая (папка-уголок)</t>
  </si>
  <si>
    <t>Папка пластиковая (папка-конверт)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</si>
</sst>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\ _₽"/>
    <numFmt numFmtId="165" formatCode="0.0000"/>
    <numFmt numFmtId="166" formatCode="0.0000000"/>
    <numFmt numFmtId="167" formatCode="#,##0.00000000000\ _₽"/>
    <numFmt numFmtId="168" formatCode="0.00000000000"/>
  </numFmts>
  <fonts count="14" x14ac:knownFonts="1">
    <font>
      <sz val="11"/>
      <color theme="1"/>
      <name val="Calibri"/>
      <family val="2"/>
      <scheme val="minor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center" vertical="center"/>
    </xf>
    <xf numFmtId="0" fontId="1" fillId="0" borderId="0" xfId="0" applyFont="1" applyFill="1"/>
    <xf numFmtId="0" fontId="3" fillId="0" borderId="7" xfId="0" applyFont="1" applyFill="1" applyBorder="1" applyAlignment="1">
      <alignment horizontal="center" vertical="center" textRotation="90" wrapText="1"/>
    </xf>
    <xf numFmtId="0" fontId="2" fillId="0" borderId="7" xfId="0" applyFont="1" applyBorder="1" applyAlignment="1">
      <alignment horizontal="center" vertical="top" wrapText="1"/>
    </xf>
    <xf numFmtId="0" fontId="2" fillId="0" borderId="7" xfId="0" applyFont="1" applyFill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7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left" vertical="center" wrapText="1"/>
    </xf>
    <xf numFmtId="0" fontId="5" fillId="0" borderId="7" xfId="0" applyFont="1" applyFill="1" applyBorder="1" applyAlignment="1">
      <alignment horizontal="center" vertical="center" wrapText="1"/>
    </xf>
    <xf numFmtId="2" fontId="2" fillId="0" borderId="7" xfId="0" applyNumberFormat="1" applyFont="1" applyFill="1" applyBorder="1" applyAlignment="1">
      <alignment horizontal="center" vertical="center" wrapText="1"/>
    </xf>
    <xf numFmtId="165" fontId="2" fillId="0" borderId="7" xfId="0" applyNumberFormat="1" applyFont="1" applyFill="1" applyBorder="1" applyAlignment="1">
      <alignment horizontal="center" vertical="center" wrapText="1"/>
    </xf>
    <xf numFmtId="4" fontId="2" fillId="0" borderId="7" xfId="0" applyNumberFormat="1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2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1" fillId="0" borderId="0" xfId="0" applyFont="1" applyAlignment="1"/>
    <xf numFmtId="0" fontId="8" fillId="0" borderId="0" xfId="0" applyFont="1"/>
    <xf numFmtId="0" fontId="8" fillId="0" borderId="0" xfId="0" applyFont="1" applyFill="1"/>
    <xf numFmtId="0" fontId="8" fillId="0" borderId="7" xfId="0" applyFont="1" applyFill="1" applyBorder="1"/>
    <xf numFmtId="0" fontId="8" fillId="0" borderId="7" xfId="0" applyFont="1" applyBorder="1" applyAlignment="1">
      <alignment horizontal="center" vertical="center"/>
    </xf>
    <xf numFmtId="0" fontId="8" fillId="0" borderId="7" xfId="0" applyFont="1" applyFill="1" applyBorder="1" applyAlignment="1">
      <alignment horizontal="left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9" fillId="0" borderId="7" xfId="0" applyNumberFormat="1" applyFont="1" applyFill="1" applyBorder="1" applyAlignment="1">
      <alignment horizontal="center" vertical="center"/>
    </xf>
    <xf numFmtId="164" fontId="8" fillId="0" borderId="7" xfId="0" applyNumberFormat="1" applyFont="1" applyFill="1" applyBorder="1" applyAlignment="1">
      <alignment horizontal="center" vertical="center"/>
    </xf>
    <xf numFmtId="164" fontId="8" fillId="0" borderId="7" xfId="0" applyNumberFormat="1" applyFont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164" fontId="8" fillId="0" borderId="0" xfId="0" applyNumberFormat="1" applyFont="1" applyFill="1" applyAlignment="1">
      <alignment horizontal="center" vertical="center"/>
    </xf>
    <xf numFmtId="164" fontId="8" fillId="0" borderId="6" xfId="0" applyNumberFormat="1" applyFont="1" applyBorder="1" applyAlignment="1">
      <alignment horizontal="center" vertical="center"/>
    </xf>
    <xf numFmtId="0" fontId="8" fillId="0" borderId="7" xfId="0" applyFont="1" applyBorder="1" applyAlignment="1">
      <alignment horizontal="left" vertical="center" wrapText="1"/>
    </xf>
    <xf numFmtId="164" fontId="10" fillId="0" borderId="7" xfId="0" applyNumberFormat="1" applyFont="1" applyFill="1" applyBorder="1" applyAlignment="1">
      <alignment horizontal="center" vertical="center" wrapText="1"/>
    </xf>
    <xf numFmtId="164" fontId="8" fillId="0" borderId="0" xfId="0" applyNumberFormat="1" applyFont="1"/>
    <xf numFmtId="0" fontId="2" fillId="0" borderId="2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2" fontId="1" fillId="0" borderId="7" xfId="0" applyNumberFormat="1" applyFont="1" applyFill="1" applyBorder="1" applyAlignment="1">
      <alignment horizontal="center" vertical="center"/>
    </xf>
    <xf numFmtId="1" fontId="6" fillId="0" borderId="7" xfId="0" applyNumberFormat="1" applyFont="1" applyFill="1" applyBorder="1" applyAlignment="1">
      <alignment horizontal="center" vertical="center"/>
    </xf>
    <xf numFmtId="1" fontId="1" fillId="0" borderId="7" xfId="0" applyNumberFormat="1" applyFont="1" applyFill="1" applyBorder="1" applyAlignment="1">
      <alignment horizontal="center" vertical="center"/>
    </xf>
    <xf numFmtId="2" fontId="1" fillId="0" borderId="7" xfId="0" applyNumberFormat="1" applyFont="1" applyFill="1" applyBorder="1" applyAlignment="1">
      <alignment horizontal="center" vertical="center" wrapText="1"/>
    </xf>
    <xf numFmtId="166" fontId="1" fillId="0" borderId="7" xfId="0" applyNumberFormat="1" applyFont="1" applyFill="1" applyBorder="1" applyAlignment="1">
      <alignment horizontal="center" vertical="center"/>
    </xf>
    <xf numFmtId="4" fontId="7" fillId="0" borderId="6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4" fontId="8" fillId="0" borderId="0" xfId="0" applyNumberFormat="1" applyFont="1" applyFill="1"/>
    <xf numFmtId="0" fontId="0" fillId="0" borderId="0" xfId="0" applyFill="1"/>
    <xf numFmtId="0" fontId="1" fillId="0" borderId="0" xfId="0" applyFont="1" applyFill="1" applyAlignment="1">
      <alignment horizontal="left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wrapText="1"/>
    </xf>
    <xf numFmtId="0" fontId="1" fillId="0" borderId="0" xfId="0" applyFont="1" applyFill="1" applyAlignment="1">
      <alignment wrapText="1"/>
    </xf>
    <xf numFmtId="0" fontId="1" fillId="0" borderId="0" xfId="0" applyFont="1" applyFill="1" applyAlignment="1"/>
    <xf numFmtId="167" fontId="10" fillId="0" borderId="7" xfId="0" applyNumberFormat="1" applyFont="1" applyFill="1" applyBorder="1" applyAlignment="1">
      <alignment horizontal="center" vertical="center" wrapText="1"/>
    </xf>
    <xf numFmtId="168" fontId="0" fillId="0" borderId="0" xfId="0" applyNumberFormat="1"/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left"/>
    </xf>
    <xf numFmtId="0" fontId="7" fillId="0" borderId="0" xfId="0" applyFont="1" applyFill="1" applyAlignment="1">
      <alignment horizontal="center" wrapText="1"/>
    </xf>
    <xf numFmtId="0" fontId="12" fillId="0" borderId="0" xfId="0" applyFont="1" applyAlignment="1">
      <alignment horizontal="right" vertical="top" wrapText="1"/>
    </xf>
    <xf numFmtId="0" fontId="12" fillId="0" borderId="0" xfId="0" applyFont="1" applyAlignment="1">
      <alignment horizontal="right" vertical="top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2" fontId="2" fillId="0" borderId="3" xfId="0" applyNumberFormat="1" applyFont="1" applyFill="1" applyBorder="1" applyAlignment="1">
      <alignment horizontal="center" vertical="top" wrapText="1"/>
    </xf>
    <xf numFmtId="2" fontId="2" fillId="0" borderId="4" xfId="0" applyNumberFormat="1" applyFont="1" applyFill="1" applyBorder="1" applyAlignment="1">
      <alignment horizontal="center" vertical="top" wrapText="1"/>
    </xf>
    <xf numFmtId="2" fontId="2" fillId="0" borderId="5" xfId="0" applyNumberFormat="1" applyFont="1" applyFill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8" fillId="0" borderId="3" xfId="0" applyFont="1" applyFill="1" applyBorder="1" applyAlignment="1">
      <alignment horizontal="center"/>
    </xf>
    <xf numFmtId="0" fontId="8" fillId="0" borderId="5" xfId="0" applyFont="1" applyFill="1" applyBorder="1" applyAlignment="1">
      <alignment horizontal="center"/>
    </xf>
    <xf numFmtId="0" fontId="8" fillId="0" borderId="2" xfId="0" applyFont="1" applyBorder="1" applyAlignment="1"/>
    <xf numFmtId="0" fontId="8" fillId="0" borderId="6" xfId="0" applyFont="1" applyBorder="1" applyAlignment="1"/>
    <xf numFmtId="0" fontId="8" fillId="0" borderId="2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51783</xdr:colOff>
      <xdr:row>4</xdr:row>
      <xdr:rowOff>1020763</xdr:rowOff>
    </xdr:from>
    <xdr:to>
      <xdr:col>10</xdr:col>
      <xdr:colOff>691794</xdr:colOff>
      <xdr:row>4</xdr:row>
      <xdr:rowOff>1392382</xdr:rowOff>
    </xdr:to>
    <xdr:pic>
      <xdr:nvPicPr>
        <xdr:cNvPr id="10" name="Picture 1">
          <a:extLst>
            <a:ext uri="{FF2B5EF4-FFF2-40B4-BE49-F238E27FC236}">
              <a16:creationId xmlns:a16="http://schemas.microsoft.com/office/drawing/2014/main" id="{BB338419-9044-4A66-8EF0-2453CC8558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95583" y="2523981"/>
          <a:ext cx="640011" cy="3716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150934</xdr:colOff>
      <xdr:row>4</xdr:row>
      <xdr:rowOff>548787</xdr:rowOff>
    </xdr:from>
    <xdr:to>
      <xdr:col>9</xdr:col>
      <xdr:colOff>845127</xdr:colOff>
      <xdr:row>4</xdr:row>
      <xdr:rowOff>977412</xdr:rowOff>
    </xdr:to>
    <xdr:pic>
      <xdr:nvPicPr>
        <xdr:cNvPr id="11" name="Picture 2">
          <a:extLst>
            <a:ext uri="{FF2B5EF4-FFF2-40B4-BE49-F238E27FC236}">
              <a16:creationId xmlns:a16="http://schemas.microsoft.com/office/drawing/2014/main" id="{B21FEC1C-0E68-4F60-9BA1-E3987B154F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1061" y="2052005"/>
          <a:ext cx="694193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76200</xdr:colOff>
      <xdr:row>4</xdr:row>
      <xdr:rowOff>2343151</xdr:rowOff>
    </xdr:from>
    <xdr:to>
      <xdr:col>11</xdr:col>
      <xdr:colOff>976423</xdr:colOff>
      <xdr:row>4</xdr:row>
      <xdr:rowOff>2647951</xdr:rowOff>
    </xdr:to>
    <xdr:pic>
      <xdr:nvPicPr>
        <xdr:cNvPr id="12" name="Picture 5">
          <a:extLst>
            <a:ext uri="{FF2B5EF4-FFF2-40B4-BE49-F238E27FC236}">
              <a16:creationId xmlns:a16="http://schemas.microsoft.com/office/drawing/2014/main" id="{5D9C6DE6-FB41-46E6-83B0-FCA1C1D69D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4448176"/>
          <a:ext cx="900223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135082</xdr:colOff>
      <xdr:row>4</xdr:row>
      <xdr:rowOff>2156113</xdr:rowOff>
    </xdr:from>
    <xdr:to>
      <xdr:col>11</xdr:col>
      <xdr:colOff>287482</xdr:colOff>
      <xdr:row>4</xdr:row>
      <xdr:rowOff>2375188</xdr:rowOff>
    </xdr:to>
    <xdr:pic>
      <xdr:nvPicPr>
        <xdr:cNvPr id="13" name="Picture 6">
          <a:extLst>
            <a:ext uri="{FF2B5EF4-FFF2-40B4-BE49-F238E27FC236}">
              <a16:creationId xmlns:a16="http://schemas.microsoft.com/office/drawing/2014/main" id="{134D08F1-ECE1-443E-97EC-F189848737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30937" y="3659331"/>
          <a:ext cx="1524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4"/>
  <sheetViews>
    <sheetView tabSelected="1" topLeftCell="A10" zoomScale="110" zoomScaleNormal="110" workbookViewId="0">
      <selection activeCell="B17" sqref="B17:N17"/>
    </sheetView>
  </sheetViews>
  <sheetFormatPr defaultRowHeight="14.4" x14ac:dyDescent="0.3"/>
  <cols>
    <col min="1" max="1" width="4.44140625" customWidth="1"/>
    <col min="2" max="2" width="21.21875" customWidth="1"/>
    <col min="3" max="3" width="13" style="49" customWidth="1"/>
    <col min="5" max="5" width="10.6640625" customWidth="1"/>
    <col min="9" max="9" width="12.33203125" customWidth="1"/>
    <col min="10" max="10" width="14.33203125" customWidth="1"/>
    <col min="11" max="11" width="12.44140625" customWidth="1"/>
    <col min="12" max="12" width="17.109375" customWidth="1"/>
    <col min="13" max="13" width="9.88671875" customWidth="1"/>
    <col min="14" max="14" width="9.44140625" customWidth="1"/>
    <col min="15" max="15" width="14.88671875" customWidth="1"/>
  </cols>
  <sheetData>
    <row r="1" spans="1:15" x14ac:dyDescent="0.3">
      <c r="A1" s="1"/>
      <c r="B1" s="2"/>
      <c r="C1" s="50"/>
      <c r="D1" s="3"/>
      <c r="E1" s="3"/>
      <c r="F1" s="4"/>
      <c r="G1" s="4"/>
      <c r="H1" s="4"/>
      <c r="I1" s="1"/>
      <c r="J1" s="1"/>
      <c r="K1" s="1"/>
      <c r="L1" s="1"/>
      <c r="M1" s="1"/>
      <c r="N1" s="1"/>
      <c r="O1" s="1"/>
    </row>
    <row r="2" spans="1:15" ht="54" customHeight="1" x14ac:dyDescent="0.3">
      <c r="A2" s="1"/>
      <c r="B2" s="2"/>
      <c r="C2" s="50"/>
      <c r="D2" s="3"/>
      <c r="E2" s="3"/>
      <c r="F2" s="4"/>
      <c r="G2" s="4"/>
      <c r="H2" s="4"/>
      <c r="I2" s="1"/>
      <c r="J2" s="1"/>
      <c r="K2" s="1"/>
      <c r="L2" s="60" t="s">
        <v>64</v>
      </c>
      <c r="M2" s="61"/>
      <c r="N2" s="61"/>
      <c r="O2" s="61"/>
    </row>
    <row r="3" spans="1:15" ht="21.75" customHeight="1" x14ac:dyDescent="0.3">
      <c r="A3" s="62" t="s">
        <v>0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</row>
    <row r="4" spans="1:15" ht="28.5" customHeight="1" x14ac:dyDescent="0.3">
      <c r="A4" s="63" t="s">
        <v>67</v>
      </c>
      <c r="B4" s="63" t="s">
        <v>1</v>
      </c>
      <c r="C4" s="39"/>
      <c r="D4" s="63" t="s">
        <v>2</v>
      </c>
      <c r="E4" s="63" t="s">
        <v>3</v>
      </c>
      <c r="F4" s="65" t="s">
        <v>4</v>
      </c>
      <c r="G4" s="66"/>
      <c r="H4" s="67"/>
      <c r="I4" s="68" t="s">
        <v>5</v>
      </c>
      <c r="J4" s="69"/>
      <c r="K4" s="70"/>
      <c r="L4" s="71" t="s">
        <v>61</v>
      </c>
      <c r="M4" s="72"/>
      <c r="N4" s="72"/>
      <c r="O4" s="73"/>
    </row>
    <row r="5" spans="1:15" ht="210" customHeight="1" x14ac:dyDescent="0.3">
      <c r="A5" s="64"/>
      <c r="B5" s="64"/>
      <c r="C5" s="40" t="s">
        <v>6</v>
      </c>
      <c r="D5" s="64"/>
      <c r="E5" s="64"/>
      <c r="F5" s="5" t="s">
        <v>17</v>
      </c>
      <c r="G5" s="5" t="s">
        <v>16</v>
      </c>
      <c r="H5" s="5" t="s">
        <v>15</v>
      </c>
      <c r="I5" s="6" t="s">
        <v>7</v>
      </c>
      <c r="J5" s="6" t="s">
        <v>8</v>
      </c>
      <c r="K5" s="7" t="s">
        <v>13</v>
      </c>
      <c r="L5" s="8" t="s">
        <v>14</v>
      </c>
      <c r="M5" s="6" t="s">
        <v>9</v>
      </c>
      <c r="N5" s="6" t="s">
        <v>10</v>
      </c>
      <c r="O5" s="6" t="s">
        <v>62</v>
      </c>
    </row>
    <row r="6" spans="1:15" s="49" customFormat="1" ht="26.4" x14ac:dyDescent="0.3">
      <c r="A6" s="9">
        <v>1</v>
      </c>
      <c r="B6" s="10" t="s">
        <v>40</v>
      </c>
      <c r="C6" s="11" t="s">
        <v>31</v>
      </c>
      <c r="D6" s="15" t="s">
        <v>63</v>
      </c>
      <c r="E6" s="42">
        <v>143</v>
      </c>
      <c r="F6" s="44">
        <v>47.87</v>
      </c>
      <c r="G6" s="44">
        <v>54.72</v>
      </c>
      <c r="H6" s="44">
        <v>38.020000000000003</v>
      </c>
      <c r="I6" s="44">
        <f t="shared" ref="I6:I14" si="0">AVERAGE(F6:H6)</f>
        <v>46.870000000000005</v>
      </c>
      <c r="J6" s="45">
        <f t="shared" ref="J6:J14" si="1">SQRT(((SUM((POWER(H6-I6,2)),(POWER(G6-I6,2)),(POWER(F6-I6,2)))/(COLUMNS(F6:H6)-1))))</f>
        <v>8.3947900509780453</v>
      </c>
      <c r="K6" s="45">
        <f t="shared" ref="K6:K14" si="2">J6/I6*100</f>
        <v>17.910795926985372</v>
      </c>
      <c r="L6" s="12">
        <f t="shared" ref="L6:L13" si="3">((E6/3)*(SUM(F6:H6)))</f>
        <v>6702.4100000000008</v>
      </c>
      <c r="M6" s="13">
        <f t="shared" ref="M6:M13" si="4">L6/E6</f>
        <v>46.870000000000005</v>
      </c>
      <c r="N6" s="12">
        <f>ROUNDDOWN(M6,2)</f>
        <v>46.87</v>
      </c>
      <c r="O6" s="14">
        <f t="shared" ref="O6:O14" si="5">N6*E6</f>
        <v>6702.41</v>
      </c>
    </row>
    <row r="7" spans="1:15" s="49" customFormat="1" ht="26.4" x14ac:dyDescent="0.3">
      <c r="A7" s="9">
        <v>2</v>
      </c>
      <c r="B7" s="10" t="s">
        <v>68</v>
      </c>
      <c r="C7" s="11" t="s">
        <v>30</v>
      </c>
      <c r="D7" s="11" t="s">
        <v>63</v>
      </c>
      <c r="E7" s="43">
        <v>16</v>
      </c>
      <c r="F7" s="41">
        <v>367.19</v>
      </c>
      <c r="G7" s="41">
        <v>424.99</v>
      </c>
      <c r="H7" s="41">
        <v>343.46</v>
      </c>
      <c r="I7" s="44">
        <f t="shared" si="0"/>
        <v>378.54666666666668</v>
      </c>
      <c r="J7" s="45">
        <f t="shared" si="1"/>
        <v>41.934659094039795</v>
      </c>
      <c r="K7" s="45">
        <f t="shared" si="2"/>
        <v>11.077804346634442</v>
      </c>
      <c r="L7" s="12">
        <f t="shared" si="3"/>
        <v>6056.7466666666669</v>
      </c>
      <c r="M7" s="13">
        <f t="shared" si="4"/>
        <v>378.54666666666668</v>
      </c>
      <c r="N7" s="12">
        <f>ROUNDUP(M7,2)</f>
        <v>378.55</v>
      </c>
      <c r="O7" s="14">
        <f t="shared" si="5"/>
        <v>6056.8</v>
      </c>
    </row>
    <row r="8" spans="1:15" s="49" customFormat="1" ht="26.4" x14ac:dyDescent="0.3">
      <c r="A8" s="9">
        <v>3</v>
      </c>
      <c r="B8" s="10" t="s">
        <v>42</v>
      </c>
      <c r="C8" s="11" t="s">
        <v>36</v>
      </c>
      <c r="D8" s="11" t="s">
        <v>12</v>
      </c>
      <c r="E8" s="42">
        <v>60</v>
      </c>
      <c r="F8" s="44">
        <v>311.91000000000003</v>
      </c>
      <c r="G8" s="44">
        <v>324.74</v>
      </c>
      <c r="H8" s="44">
        <v>337.15</v>
      </c>
      <c r="I8" s="44">
        <f t="shared" si="0"/>
        <v>324.60000000000002</v>
      </c>
      <c r="J8" s="45">
        <f t="shared" si="1"/>
        <v>12.62058239543641</v>
      </c>
      <c r="K8" s="45">
        <f t="shared" si="2"/>
        <v>3.8880414034000026</v>
      </c>
      <c r="L8" s="12">
        <f t="shared" si="3"/>
        <v>19476</v>
      </c>
      <c r="M8" s="13">
        <f t="shared" si="4"/>
        <v>324.60000000000002</v>
      </c>
      <c r="N8" s="12">
        <f>ROUNDDOWN(M8,2)</f>
        <v>324.60000000000002</v>
      </c>
      <c r="O8" s="14">
        <f t="shared" si="5"/>
        <v>19476</v>
      </c>
    </row>
    <row r="9" spans="1:15" s="49" customFormat="1" ht="26.4" x14ac:dyDescent="0.3">
      <c r="A9" s="9">
        <v>4</v>
      </c>
      <c r="B9" s="10" t="s">
        <v>69</v>
      </c>
      <c r="C9" s="11" t="s">
        <v>32</v>
      </c>
      <c r="D9" s="11" t="s">
        <v>63</v>
      </c>
      <c r="E9" s="43">
        <v>93</v>
      </c>
      <c r="F9" s="41">
        <v>211.97</v>
      </c>
      <c r="G9" s="41">
        <v>230.09</v>
      </c>
      <c r="H9" s="41">
        <v>187.88</v>
      </c>
      <c r="I9" s="44">
        <f t="shared" si="0"/>
        <v>209.98000000000002</v>
      </c>
      <c r="J9" s="45">
        <f t="shared" si="1"/>
        <v>21.175247342120944</v>
      </c>
      <c r="K9" s="45">
        <f t="shared" si="2"/>
        <v>10.084411535441919</v>
      </c>
      <c r="L9" s="12">
        <f t="shared" si="3"/>
        <v>19528.140000000003</v>
      </c>
      <c r="M9" s="13">
        <f t="shared" si="4"/>
        <v>209.98000000000005</v>
      </c>
      <c r="N9" s="12">
        <f t="shared" ref="N9" si="6">ROUNDUP(M9,2)</f>
        <v>209.98</v>
      </c>
      <c r="O9" s="14">
        <f t="shared" si="5"/>
        <v>19528.14</v>
      </c>
    </row>
    <row r="10" spans="1:15" s="49" customFormat="1" ht="26.4" x14ac:dyDescent="0.3">
      <c r="A10" s="9">
        <v>5</v>
      </c>
      <c r="B10" s="10" t="s">
        <v>68</v>
      </c>
      <c r="C10" s="11" t="s">
        <v>30</v>
      </c>
      <c r="D10" s="11" t="s">
        <v>63</v>
      </c>
      <c r="E10" s="43">
        <v>56</v>
      </c>
      <c r="F10" s="41">
        <v>135.18</v>
      </c>
      <c r="G10" s="41">
        <v>154.13</v>
      </c>
      <c r="H10" s="41">
        <v>114.63</v>
      </c>
      <c r="I10" s="44">
        <f t="shared" si="0"/>
        <v>134.64666666666668</v>
      </c>
      <c r="J10" s="45">
        <f>SQRT(((SUM((POWER(H10-I10,2)),(POWER(G10-I10,2)),(POWER(F10-I10,2)))/(COLUMNS(F10:H10)-1))))</f>
        <v>19.755400105625128</v>
      </c>
      <c r="K10" s="45">
        <f t="shared" si="2"/>
        <v>14.672030578025296</v>
      </c>
      <c r="L10" s="12">
        <f t="shared" si="3"/>
        <v>7540.213333333334</v>
      </c>
      <c r="M10" s="13">
        <f t="shared" si="4"/>
        <v>134.64666666666668</v>
      </c>
      <c r="N10" s="12">
        <f>ROUNDUP(M10,2)</f>
        <v>134.64999999999998</v>
      </c>
      <c r="O10" s="14">
        <f t="shared" si="5"/>
        <v>7540.3999999999987</v>
      </c>
    </row>
    <row r="11" spans="1:15" s="49" customFormat="1" ht="26.4" x14ac:dyDescent="0.3">
      <c r="A11" s="9">
        <v>6</v>
      </c>
      <c r="B11" s="10" t="s">
        <v>70</v>
      </c>
      <c r="C11" s="11" t="s">
        <v>33</v>
      </c>
      <c r="D11" s="15" t="s">
        <v>63</v>
      </c>
      <c r="E11" s="42">
        <v>30</v>
      </c>
      <c r="F11" s="44">
        <v>155.18</v>
      </c>
      <c r="G11" s="44">
        <v>177.33</v>
      </c>
      <c r="H11" s="44">
        <v>138.94999999999999</v>
      </c>
      <c r="I11" s="44">
        <f t="shared" si="0"/>
        <v>157.15333333333334</v>
      </c>
      <c r="J11" s="45">
        <f t="shared" si="1"/>
        <v>19.265944911509887</v>
      </c>
      <c r="K11" s="45">
        <f t="shared" si="2"/>
        <v>12.259329473238378</v>
      </c>
      <c r="L11" s="12">
        <f t="shared" si="3"/>
        <v>4714.5999999999995</v>
      </c>
      <c r="M11" s="13">
        <f t="shared" si="4"/>
        <v>157.15333333333331</v>
      </c>
      <c r="N11" s="12">
        <f>ROUNDDOWN(M11,2)</f>
        <v>157.15</v>
      </c>
      <c r="O11" s="14">
        <f t="shared" si="5"/>
        <v>4714.5</v>
      </c>
    </row>
    <row r="12" spans="1:15" ht="26.4" x14ac:dyDescent="0.3">
      <c r="A12" s="9">
        <v>7</v>
      </c>
      <c r="B12" s="10" t="s">
        <v>71</v>
      </c>
      <c r="C12" s="11" t="s">
        <v>34</v>
      </c>
      <c r="D12" s="11" t="s">
        <v>63</v>
      </c>
      <c r="E12" s="42">
        <v>250</v>
      </c>
      <c r="F12" s="44">
        <v>28.36</v>
      </c>
      <c r="G12" s="44">
        <v>22</v>
      </c>
      <c r="H12" s="44">
        <v>26.03</v>
      </c>
      <c r="I12" s="44">
        <f t="shared" si="0"/>
        <v>25.463333333333335</v>
      </c>
      <c r="J12" s="45">
        <f t="shared" si="1"/>
        <v>3.2176440656687513</v>
      </c>
      <c r="K12" s="45">
        <f t="shared" si="2"/>
        <v>12.636381983252065</v>
      </c>
      <c r="L12" s="12">
        <f t="shared" si="3"/>
        <v>6365.833333333333</v>
      </c>
      <c r="M12" s="13">
        <f t="shared" si="4"/>
        <v>25.463333333333331</v>
      </c>
      <c r="N12" s="12">
        <f>ROUNDDOWN(M12,2)</f>
        <v>25.46</v>
      </c>
      <c r="O12" s="14">
        <f t="shared" si="5"/>
        <v>6365</v>
      </c>
    </row>
    <row r="13" spans="1:15" ht="26.4" x14ac:dyDescent="0.3">
      <c r="A13" s="9">
        <v>8</v>
      </c>
      <c r="B13" s="10" t="s">
        <v>72</v>
      </c>
      <c r="C13" s="11" t="s">
        <v>35</v>
      </c>
      <c r="D13" s="11" t="s">
        <v>63</v>
      </c>
      <c r="E13" s="42">
        <v>46</v>
      </c>
      <c r="F13" s="44">
        <v>45.31</v>
      </c>
      <c r="G13" s="44">
        <v>52.12</v>
      </c>
      <c r="H13" s="44">
        <v>39.619999999999997</v>
      </c>
      <c r="I13" s="44">
        <f t="shared" si="0"/>
        <v>45.683333333333337</v>
      </c>
      <c r="J13" s="45">
        <f t="shared" si="1"/>
        <v>6.2583570794045729</v>
      </c>
      <c r="K13" s="45">
        <f t="shared" si="2"/>
        <v>13.699431768123835</v>
      </c>
      <c r="L13" s="12">
        <f t="shared" si="3"/>
        <v>2101.4333333333334</v>
      </c>
      <c r="M13" s="13">
        <f t="shared" si="4"/>
        <v>45.683333333333337</v>
      </c>
      <c r="N13" s="12">
        <f>ROUNDDOWN(M13,2)</f>
        <v>45.68</v>
      </c>
      <c r="O13" s="14">
        <f t="shared" si="5"/>
        <v>2101.2800000000002</v>
      </c>
    </row>
    <row r="14" spans="1:15" ht="26.4" x14ac:dyDescent="0.3">
      <c r="A14" s="9">
        <v>9</v>
      </c>
      <c r="B14" s="10" t="s">
        <v>43</v>
      </c>
      <c r="C14" s="11" t="s">
        <v>32</v>
      </c>
      <c r="D14" s="11" t="s">
        <v>63</v>
      </c>
      <c r="E14" s="43">
        <v>30</v>
      </c>
      <c r="F14" s="41">
        <v>29.66</v>
      </c>
      <c r="G14" s="41">
        <v>34.1</v>
      </c>
      <c r="H14" s="41">
        <v>30.5</v>
      </c>
      <c r="I14" s="44">
        <f t="shared" si="0"/>
        <v>31.42</v>
      </c>
      <c r="J14" s="45">
        <f t="shared" si="1"/>
        <v>2.3586436780488915</v>
      </c>
      <c r="K14" s="45">
        <f t="shared" si="2"/>
        <v>7.5068226545158865</v>
      </c>
      <c r="L14" s="12">
        <f>((E14/3)*(SUM(F14:H14)))</f>
        <v>942.6</v>
      </c>
      <c r="M14" s="13">
        <f>L14/E14</f>
        <v>31.42</v>
      </c>
      <c r="N14" s="12">
        <f>ROUNDUP(M14,2)</f>
        <v>31.42</v>
      </c>
      <c r="O14" s="14">
        <f t="shared" si="5"/>
        <v>942.6</v>
      </c>
    </row>
    <row r="15" spans="1:15" x14ac:dyDescent="0.3">
      <c r="A15" s="1"/>
      <c r="B15" s="2"/>
      <c r="C15" s="51"/>
      <c r="D15" s="16"/>
      <c r="E15" s="3"/>
      <c r="F15" s="17"/>
      <c r="G15" s="17"/>
      <c r="H15" s="17"/>
      <c r="I15" s="3"/>
      <c r="J15" s="3"/>
      <c r="K15" s="3"/>
      <c r="L15" s="3"/>
      <c r="M15" s="3"/>
      <c r="N15" s="18" t="s">
        <v>66</v>
      </c>
      <c r="O15" s="46">
        <f>SUM(O6:O14)</f>
        <v>73427.13</v>
      </c>
    </row>
    <row r="16" spans="1:15" x14ac:dyDescent="0.3">
      <c r="A16" s="1"/>
      <c r="B16" s="2"/>
      <c r="C16" s="50"/>
      <c r="D16" s="3"/>
      <c r="E16" s="3"/>
      <c r="F16" s="4"/>
      <c r="G16" s="4"/>
      <c r="H16" s="4"/>
      <c r="I16" s="1"/>
      <c r="J16" s="1"/>
      <c r="K16" s="1"/>
      <c r="L16" s="1"/>
      <c r="M16" s="1"/>
      <c r="N16" s="1"/>
      <c r="O16" s="1"/>
    </row>
    <row r="17" spans="1:15" x14ac:dyDescent="0.3">
      <c r="A17" s="4"/>
      <c r="B17" s="59" t="s">
        <v>65</v>
      </c>
      <c r="C17" s="59"/>
      <c r="D17" s="59"/>
      <c r="E17" s="59"/>
      <c r="F17" s="59"/>
      <c r="G17" s="59"/>
      <c r="H17" s="59"/>
      <c r="I17" s="59"/>
      <c r="J17" s="59"/>
      <c r="K17" s="59"/>
      <c r="L17" s="59"/>
      <c r="M17" s="59"/>
      <c r="N17" s="59"/>
      <c r="O17" s="4"/>
    </row>
    <row r="18" spans="1:15" x14ac:dyDescent="0.3">
      <c r="A18" s="1"/>
      <c r="B18" s="19"/>
      <c r="C18" s="52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"/>
    </row>
    <row r="19" spans="1:15" x14ac:dyDescent="0.3">
      <c r="A19" s="1"/>
      <c r="B19" s="2"/>
      <c r="C19" s="50"/>
      <c r="D19" s="3"/>
      <c r="E19" s="3"/>
      <c r="F19" s="4"/>
      <c r="G19" s="4"/>
      <c r="H19" s="4"/>
      <c r="I19" s="1"/>
      <c r="J19" s="1"/>
      <c r="K19" s="1"/>
      <c r="L19" s="1"/>
      <c r="M19" s="1"/>
      <c r="N19" s="1"/>
      <c r="O19" s="1"/>
    </row>
    <row r="20" spans="1:15" x14ac:dyDescent="0.3">
      <c r="A20" s="1"/>
      <c r="B20" s="58"/>
      <c r="C20" s="58"/>
      <c r="D20" s="58"/>
      <c r="E20" s="58"/>
      <c r="F20" s="58"/>
      <c r="G20" s="58"/>
      <c r="H20" s="58"/>
      <c r="I20" s="58"/>
      <c r="J20" s="58"/>
      <c r="K20" s="1"/>
      <c r="L20" s="1"/>
      <c r="M20" s="1"/>
      <c r="N20" s="1"/>
      <c r="O20" s="1"/>
    </row>
    <row r="21" spans="1:15" x14ac:dyDescent="0.3">
      <c r="A21" s="1"/>
      <c r="B21" s="20"/>
      <c r="C21" s="53"/>
      <c r="D21" s="3"/>
      <c r="E21" s="3"/>
      <c r="F21" s="4"/>
      <c r="G21" s="4"/>
      <c r="H21" s="4"/>
      <c r="I21" s="1"/>
      <c r="J21" s="1"/>
      <c r="K21" s="1"/>
      <c r="L21" s="1"/>
      <c r="M21" s="1"/>
      <c r="N21" s="1"/>
      <c r="O21" s="1"/>
    </row>
    <row r="22" spans="1:15" x14ac:dyDescent="0.3">
      <c r="A22" s="1"/>
      <c r="B22" s="21"/>
      <c r="C22" s="54"/>
      <c r="D22" s="3"/>
      <c r="E22" s="3"/>
      <c r="F22" s="4"/>
      <c r="G22" s="4"/>
      <c r="H22" s="4"/>
      <c r="I22" s="1"/>
      <c r="J22" s="1"/>
      <c r="K22" s="1"/>
      <c r="L22" s="1"/>
      <c r="M22" s="1"/>
      <c r="N22" s="1"/>
      <c r="O22" s="1"/>
    </row>
    <row r="23" spans="1:15" ht="15.75" customHeight="1" x14ac:dyDescent="0.3">
      <c r="A23" s="1"/>
      <c r="B23" s="57"/>
      <c r="C23" s="57"/>
      <c r="D23" s="3"/>
      <c r="E23" s="3"/>
      <c r="F23" s="4"/>
      <c r="G23" s="4"/>
      <c r="H23" s="4"/>
      <c r="I23" s="1"/>
      <c r="J23" s="1"/>
      <c r="K23" s="1"/>
      <c r="L23" s="1"/>
      <c r="M23" s="1"/>
      <c r="N23" s="1"/>
      <c r="O23" s="1"/>
    </row>
    <row r="24" spans="1:15" x14ac:dyDescent="0.3">
      <c r="A24" s="1"/>
      <c r="B24" s="2"/>
      <c r="C24" s="50"/>
      <c r="D24" s="3"/>
      <c r="E24" s="3"/>
      <c r="F24" s="4"/>
      <c r="G24" s="4"/>
      <c r="H24" s="4"/>
      <c r="I24" s="1"/>
      <c r="J24" s="1"/>
      <c r="K24" s="1"/>
      <c r="L24" s="1"/>
      <c r="M24" s="1"/>
      <c r="N24" s="1"/>
      <c r="O24" s="1"/>
    </row>
  </sheetData>
  <mergeCells count="12">
    <mergeCell ref="B23:C23"/>
    <mergeCell ref="B20:J20"/>
    <mergeCell ref="B17:N17"/>
    <mergeCell ref="L2:O2"/>
    <mergeCell ref="A3:O3"/>
    <mergeCell ref="A4:A5"/>
    <mergeCell ref="B4:B5"/>
    <mergeCell ref="D4:D5"/>
    <mergeCell ref="E4:E5"/>
    <mergeCell ref="F4:H4"/>
    <mergeCell ref="I4:K4"/>
    <mergeCell ref="L4:O4"/>
  </mergeCells>
  <pageMargins left="0.7" right="0.7" top="0.75" bottom="0.75" header="0.3" footer="0.3"/>
  <pageSetup paperSize="9" scale="74" fitToHeight="0" orientation="landscape" r:id="rId1"/>
  <ignoredErrors>
    <ignoredError sqref="N9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683FB9-3E38-4E9B-A4A2-56D36011FD04}">
  <sheetPr>
    <pageSetUpPr fitToPage="1"/>
  </sheetPr>
  <dimension ref="A1:L36"/>
  <sheetViews>
    <sheetView zoomScale="120" zoomScaleNormal="120" workbookViewId="0">
      <selection activeCell="E16" sqref="E16"/>
    </sheetView>
  </sheetViews>
  <sheetFormatPr defaultRowHeight="14.4" x14ac:dyDescent="0.3"/>
  <cols>
    <col min="1" max="1" width="9.33203125" bestFit="1" customWidth="1"/>
    <col min="2" max="2" width="17.6640625" customWidth="1"/>
    <col min="4" max="4" width="9.33203125" bestFit="1" customWidth="1"/>
    <col min="5" max="5" width="17.33203125" customWidth="1"/>
    <col min="6" max="8" width="9.33203125" style="49" bestFit="1" customWidth="1"/>
    <col min="9" max="9" width="12.5546875" style="49" customWidth="1"/>
    <col min="10" max="11" width="9.33203125" style="49" bestFit="1" customWidth="1"/>
    <col min="12" max="12" width="11.109375" customWidth="1"/>
  </cols>
  <sheetData>
    <row r="1" spans="1:12" x14ac:dyDescent="0.3">
      <c r="A1" s="22"/>
      <c r="B1" s="22" t="s">
        <v>18</v>
      </c>
      <c r="C1" s="22"/>
      <c r="D1" s="22"/>
      <c r="E1" s="22"/>
      <c r="F1" s="23"/>
      <c r="G1" s="23"/>
      <c r="H1" s="23"/>
      <c r="I1" s="23"/>
      <c r="J1" s="23"/>
      <c r="K1" s="23"/>
      <c r="L1" s="22"/>
    </row>
    <row r="2" spans="1:12" x14ac:dyDescent="0.3">
      <c r="A2" s="78" t="s">
        <v>19</v>
      </c>
      <c r="B2" s="80" t="s">
        <v>20</v>
      </c>
      <c r="C2" s="78" t="s">
        <v>21</v>
      </c>
      <c r="D2" s="78" t="s">
        <v>22</v>
      </c>
      <c r="E2" s="82" t="s">
        <v>23</v>
      </c>
      <c r="F2" s="74" t="s">
        <v>24</v>
      </c>
      <c r="G2" s="75"/>
      <c r="H2" s="74" t="s">
        <v>25</v>
      </c>
      <c r="I2" s="75"/>
      <c r="J2" s="74" t="s">
        <v>26</v>
      </c>
      <c r="K2" s="75"/>
      <c r="L2" s="76" t="s">
        <v>27</v>
      </c>
    </row>
    <row r="3" spans="1:12" x14ac:dyDescent="0.3">
      <c r="A3" s="79"/>
      <c r="B3" s="81"/>
      <c r="C3" s="81"/>
      <c r="D3" s="79"/>
      <c r="E3" s="82"/>
      <c r="F3" s="24" t="s">
        <v>28</v>
      </c>
      <c r="G3" s="24" t="s">
        <v>29</v>
      </c>
      <c r="H3" s="24" t="s">
        <v>28</v>
      </c>
      <c r="I3" s="24" t="s">
        <v>29</v>
      </c>
      <c r="J3" s="24" t="s">
        <v>28</v>
      </c>
      <c r="K3" s="24" t="s">
        <v>29</v>
      </c>
      <c r="L3" s="77"/>
    </row>
    <row r="4" spans="1:12" ht="24" x14ac:dyDescent="0.3">
      <c r="A4" s="25">
        <v>1</v>
      </c>
      <c r="B4" s="26" t="s">
        <v>40</v>
      </c>
      <c r="C4" s="27" t="s">
        <v>12</v>
      </c>
      <c r="D4" s="28">
        <v>146</v>
      </c>
      <c r="E4" s="37">
        <v>53.52</v>
      </c>
      <c r="F4" s="31">
        <v>10</v>
      </c>
      <c r="G4" s="29">
        <f>E4*F4</f>
        <v>535.20000000000005</v>
      </c>
      <c r="H4" s="31">
        <v>136</v>
      </c>
      <c r="I4" s="29">
        <f t="shared" ref="I4:I17" si="0">E4*H4</f>
        <v>7278.72</v>
      </c>
      <c r="J4" s="31">
        <v>0</v>
      </c>
      <c r="K4" s="29">
        <f t="shared" ref="K4:K17" si="1">E4*J4</f>
        <v>0</v>
      </c>
      <c r="L4" s="30">
        <f t="shared" ref="L4:L17" si="2">G4+K4+I4</f>
        <v>7813.92</v>
      </c>
    </row>
    <row r="5" spans="1:12" x14ac:dyDescent="0.3">
      <c r="A5" s="25">
        <v>2</v>
      </c>
      <c r="B5" s="26" t="s">
        <v>41</v>
      </c>
      <c r="C5" s="27" t="s">
        <v>11</v>
      </c>
      <c r="D5" s="28">
        <v>10</v>
      </c>
      <c r="E5" s="37">
        <v>311.10000000000002</v>
      </c>
      <c r="F5" s="31">
        <v>0</v>
      </c>
      <c r="G5" s="29">
        <f t="shared" ref="G5:G17" si="3">E5*F5</f>
        <v>0</v>
      </c>
      <c r="H5" s="31">
        <v>10</v>
      </c>
      <c r="I5" s="29">
        <f t="shared" si="0"/>
        <v>3111</v>
      </c>
      <c r="J5" s="31">
        <v>0</v>
      </c>
      <c r="K5" s="29">
        <f t="shared" si="1"/>
        <v>0</v>
      </c>
      <c r="L5" s="30">
        <f t="shared" si="2"/>
        <v>3111</v>
      </c>
    </row>
    <row r="6" spans="1:12" x14ac:dyDescent="0.3">
      <c r="A6" s="25">
        <v>3</v>
      </c>
      <c r="B6" s="26" t="s">
        <v>42</v>
      </c>
      <c r="C6" s="27" t="s">
        <v>12</v>
      </c>
      <c r="D6" s="28">
        <v>53</v>
      </c>
      <c r="E6" s="37">
        <v>352.99</v>
      </c>
      <c r="F6" s="31">
        <v>5</v>
      </c>
      <c r="G6" s="29">
        <f>E6*F6</f>
        <v>1764.95</v>
      </c>
      <c r="H6" s="31">
        <v>46</v>
      </c>
      <c r="I6" s="29">
        <f t="shared" si="0"/>
        <v>16237.54</v>
      </c>
      <c r="J6" s="31">
        <v>2</v>
      </c>
      <c r="K6" s="29">
        <f t="shared" si="1"/>
        <v>705.98</v>
      </c>
      <c r="L6" s="30">
        <f t="shared" si="2"/>
        <v>18708.47</v>
      </c>
    </row>
    <row r="7" spans="1:12" x14ac:dyDescent="0.3">
      <c r="A7" s="31">
        <v>4</v>
      </c>
      <c r="B7" s="36" t="s">
        <v>42</v>
      </c>
      <c r="C7" s="27" t="s">
        <v>12</v>
      </c>
      <c r="D7" s="28">
        <v>13</v>
      </c>
      <c r="E7" s="37">
        <v>586.41</v>
      </c>
      <c r="F7" s="31">
        <v>0</v>
      </c>
      <c r="G7" s="29">
        <f t="shared" si="3"/>
        <v>0</v>
      </c>
      <c r="H7" s="31">
        <v>13</v>
      </c>
      <c r="I7" s="29">
        <f t="shared" si="0"/>
        <v>7623.33</v>
      </c>
      <c r="J7" s="31">
        <v>0</v>
      </c>
      <c r="K7" s="29">
        <f t="shared" si="1"/>
        <v>0</v>
      </c>
      <c r="L7" s="30">
        <f t="shared" si="2"/>
        <v>7623.33</v>
      </c>
    </row>
    <row r="8" spans="1:12" x14ac:dyDescent="0.3">
      <c r="A8" s="25">
        <v>5</v>
      </c>
      <c r="B8" s="26" t="s">
        <v>41</v>
      </c>
      <c r="C8" s="27" t="s">
        <v>11</v>
      </c>
      <c r="D8" s="28">
        <v>101</v>
      </c>
      <c r="E8" s="37">
        <v>123.94000000000001</v>
      </c>
      <c r="F8" s="31">
        <v>5</v>
      </c>
      <c r="G8" s="29">
        <f>E8*F8</f>
        <v>619.70000000000005</v>
      </c>
      <c r="H8" s="31">
        <v>76</v>
      </c>
      <c r="I8" s="29">
        <f t="shared" si="0"/>
        <v>9419.44</v>
      </c>
      <c r="J8" s="31">
        <v>20</v>
      </c>
      <c r="K8" s="29">
        <f t="shared" si="1"/>
        <v>2478.8000000000002</v>
      </c>
      <c r="L8" s="30">
        <f t="shared" si="2"/>
        <v>12517.94</v>
      </c>
    </row>
    <row r="9" spans="1:12" x14ac:dyDescent="0.3">
      <c r="A9" s="25">
        <v>6</v>
      </c>
      <c r="B9" s="26" t="s">
        <v>41</v>
      </c>
      <c r="C9" s="27" t="s">
        <v>11</v>
      </c>
      <c r="D9" s="28">
        <v>90</v>
      </c>
      <c r="E9" s="37">
        <v>166.5</v>
      </c>
      <c r="F9" s="31"/>
      <c r="G9" s="29">
        <f t="shared" si="3"/>
        <v>0</v>
      </c>
      <c r="H9" s="31">
        <v>90</v>
      </c>
      <c r="I9" s="29">
        <f t="shared" si="0"/>
        <v>14985</v>
      </c>
      <c r="J9" s="31"/>
      <c r="K9" s="29">
        <f t="shared" si="1"/>
        <v>0</v>
      </c>
      <c r="L9" s="30">
        <f t="shared" si="2"/>
        <v>14985</v>
      </c>
    </row>
    <row r="10" spans="1:12" x14ac:dyDescent="0.3">
      <c r="A10" s="31">
        <v>7</v>
      </c>
      <c r="B10" s="26" t="s">
        <v>41</v>
      </c>
      <c r="C10" s="27" t="s">
        <v>11</v>
      </c>
      <c r="D10" s="28">
        <v>35</v>
      </c>
      <c r="E10" s="37">
        <v>94.81</v>
      </c>
      <c r="F10" s="31"/>
      <c r="G10" s="29">
        <f t="shared" si="3"/>
        <v>0</v>
      </c>
      <c r="H10" s="31">
        <v>35</v>
      </c>
      <c r="I10" s="29">
        <f t="shared" si="0"/>
        <v>3318.35</v>
      </c>
      <c r="J10" s="31"/>
      <c r="K10" s="29">
        <f t="shared" si="1"/>
        <v>0</v>
      </c>
      <c r="L10" s="30">
        <f t="shared" si="2"/>
        <v>3318.35</v>
      </c>
    </row>
    <row r="11" spans="1:12" x14ac:dyDescent="0.3">
      <c r="A11" s="31">
        <v>8</v>
      </c>
      <c r="B11" s="26" t="s">
        <v>41</v>
      </c>
      <c r="C11" s="27" t="s">
        <v>11</v>
      </c>
      <c r="D11" s="28">
        <v>225</v>
      </c>
      <c r="E11" s="37">
        <v>12.31</v>
      </c>
      <c r="F11" s="31">
        <v>15</v>
      </c>
      <c r="G11" s="29">
        <f>E11*F11</f>
        <v>184.65</v>
      </c>
      <c r="H11" s="31">
        <v>210</v>
      </c>
      <c r="I11" s="29">
        <f t="shared" si="0"/>
        <v>2585.1</v>
      </c>
      <c r="J11" s="31"/>
      <c r="K11" s="29">
        <f t="shared" si="1"/>
        <v>0</v>
      </c>
      <c r="L11" s="30">
        <f t="shared" si="2"/>
        <v>2769.75</v>
      </c>
    </row>
    <row r="12" spans="1:12" x14ac:dyDescent="0.3">
      <c r="A12" s="31">
        <v>9</v>
      </c>
      <c r="B12" s="26" t="s">
        <v>41</v>
      </c>
      <c r="C12" s="27" t="s">
        <v>11</v>
      </c>
      <c r="D12" s="28">
        <v>41</v>
      </c>
      <c r="E12" s="37">
        <v>44.39</v>
      </c>
      <c r="F12" s="31">
        <v>5</v>
      </c>
      <c r="G12" s="29">
        <f>E12*F12</f>
        <v>221.95</v>
      </c>
      <c r="H12" s="31">
        <v>36</v>
      </c>
      <c r="I12" s="29">
        <f t="shared" si="0"/>
        <v>1598.04</v>
      </c>
      <c r="J12" s="31"/>
      <c r="K12" s="29">
        <f t="shared" si="1"/>
        <v>0</v>
      </c>
      <c r="L12" s="30">
        <f t="shared" si="2"/>
        <v>1819.99</v>
      </c>
    </row>
    <row r="13" spans="1:12" ht="24" x14ac:dyDescent="0.3">
      <c r="A13" s="31">
        <v>10</v>
      </c>
      <c r="B13" s="32" t="s">
        <v>43</v>
      </c>
      <c r="C13" s="27" t="s">
        <v>11</v>
      </c>
      <c r="D13" s="28">
        <v>30</v>
      </c>
      <c r="E13" s="37">
        <v>26.76</v>
      </c>
      <c r="F13" s="31">
        <v>10</v>
      </c>
      <c r="G13" s="29">
        <f t="shared" si="3"/>
        <v>267.60000000000002</v>
      </c>
      <c r="H13" s="31">
        <v>20</v>
      </c>
      <c r="I13" s="29">
        <f t="shared" si="0"/>
        <v>535.20000000000005</v>
      </c>
      <c r="J13" s="31"/>
      <c r="K13" s="29">
        <f t="shared" si="1"/>
        <v>0</v>
      </c>
      <c r="L13" s="30">
        <f t="shared" si="2"/>
        <v>802.80000000000007</v>
      </c>
    </row>
    <row r="14" spans="1:12" ht="48" x14ac:dyDescent="0.3">
      <c r="A14" s="31">
        <v>11</v>
      </c>
      <c r="B14" s="26" t="s">
        <v>37</v>
      </c>
      <c r="C14" s="27" t="s">
        <v>11</v>
      </c>
      <c r="D14" s="28">
        <v>8</v>
      </c>
      <c r="E14" s="37">
        <v>381.97</v>
      </c>
      <c r="F14" s="31"/>
      <c r="G14" s="29">
        <f t="shared" si="3"/>
        <v>0</v>
      </c>
      <c r="H14" s="31">
        <v>8</v>
      </c>
      <c r="I14" s="29">
        <f t="shared" si="0"/>
        <v>3055.76</v>
      </c>
      <c r="J14" s="31"/>
      <c r="K14" s="29">
        <f t="shared" si="1"/>
        <v>0</v>
      </c>
      <c r="L14" s="30">
        <f t="shared" si="2"/>
        <v>3055.76</v>
      </c>
    </row>
    <row r="15" spans="1:12" ht="48" x14ac:dyDescent="0.3">
      <c r="A15" s="31">
        <v>12</v>
      </c>
      <c r="B15" s="26" t="s">
        <v>38</v>
      </c>
      <c r="C15" s="27" t="s">
        <v>11</v>
      </c>
      <c r="D15" s="28">
        <v>6</v>
      </c>
      <c r="E15" s="37">
        <v>680.36</v>
      </c>
      <c r="F15" s="31"/>
      <c r="G15" s="29">
        <f t="shared" si="3"/>
        <v>0</v>
      </c>
      <c r="H15" s="31">
        <v>6</v>
      </c>
      <c r="I15" s="29">
        <f t="shared" si="0"/>
        <v>4082.16</v>
      </c>
      <c r="J15" s="31"/>
      <c r="K15" s="29">
        <f t="shared" si="1"/>
        <v>0</v>
      </c>
      <c r="L15" s="30">
        <f t="shared" si="2"/>
        <v>4082.16</v>
      </c>
    </row>
    <row r="16" spans="1:12" ht="48" x14ac:dyDescent="0.3">
      <c r="A16" s="31">
        <v>13</v>
      </c>
      <c r="B16" s="26" t="s">
        <v>39</v>
      </c>
      <c r="C16" s="27" t="s">
        <v>11</v>
      </c>
      <c r="D16" s="28">
        <v>11</v>
      </c>
      <c r="E16" s="37">
        <v>1129.73</v>
      </c>
      <c r="F16" s="31"/>
      <c r="G16" s="29">
        <f t="shared" si="3"/>
        <v>0</v>
      </c>
      <c r="H16" s="31">
        <v>11</v>
      </c>
      <c r="I16" s="29">
        <f t="shared" si="0"/>
        <v>12427.03</v>
      </c>
      <c r="J16" s="31"/>
      <c r="K16" s="29">
        <f t="shared" si="1"/>
        <v>0</v>
      </c>
      <c r="L16" s="30">
        <f t="shared" si="2"/>
        <v>12427.03</v>
      </c>
    </row>
    <row r="17" spans="1:12" ht="36" x14ac:dyDescent="0.3">
      <c r="A17" s="31">
        <v>14</v>
      </c>
      <c r="B17" s="26" t="s">
        <v>44</v>
      </c>
      <c r="C17" s="27" t="s">
        <v>11</v>
      </c>
      <c r="D17" s="28">
        <v>6</v>
      </c>
      <c r="E17" s="37">
        <v>666.83</v>
      </c>
      <c r="F17" s="31"/>
      <c r="G17" s="29">
        <f t="shared" si="3"/>
        <v>0</v>
      </c>
      <c r="H17" s="31">
        <v>6</v>
      </c>
      <c r="I17" s="29">
        <f t="shared" si="0"/>
        <v>4000.9800000000005</v>
      </c>
      <c r="J17" s="31"/>
      <c r="K17" s="29">
        <f t="shared" si="1"/>
        <v>0</v>
      </c>
      <c r="L17" s="30">
        <f t="shared" si="2"/>
        <v>4000.9800000000005</v>
      </c>
    </row>
    <row r="18" spans="1:12" x14ac:dyDescent="0.3">
      <c r="A18" s="33"/>
      <c r="C18" s="33"/>
      <c r="D18" s="33"/>
      <c r="E18" s="33"/>
      <c r="F18" s="47"/>
      <c r="G18" s="34">
        <f>SUM(G4:G17)</f>
        <v>3594.05</v>
      </c>
      <c r="H18" s="47"/>
      <c r="I18" s="34">
        <f>SUM(I4:I17)</f>
        <v>90257.65</v>
      </c>
      <c r="J18" s="47"/>
      <c r="K18" s="34">
        <f>SUM(K4:K17)</f>
        <v>3184.78</v>
      </c>
      <c r="L18" s="35">
        <f>SUM(L4:L17)</f>
        <v>97036.48000000001</v>
      </c>
    </row>
    <row r="19" spans="1:12" x14ac:dyDescent="0.3">
      <c r="A19" s="22"/>
      <c r="C19" s="22"/>
      <c r="D19" s="22"/>
      <c r="E19" s="38"/>
      <c r="F19" s="23"/>
      <c r="G19" s="23"/>
      <c r="H19" s="23"/>
      <c r="I19" s="23"/>
      <c r="J19" s="23"/>
      <c r="K19" s="23"/>
      <c r="L19" s="22"/>
    </row>
    <row r="20" spans="1:12" x14ac:dyDescent="0.3">
      <c r="A20" s="22"/>
      <c r="C20" s="22"/>
      <c r="D20" s="22">
        <f>SUM(D4:D17)</f>
        <v>775</v>
      </c>
      <c r="E20" s="22"/>
      <c r="F20" s="23"/>
      <c r="G20" s="23"/>
      <c r="H20" s="23"/>
      <c r="I20" s="23"/>
      <c r="J20" s="23"/>
      <c r="K20" s="23"/>
      <c r="L20" s="22"/>
    </row>
    <row r="21" spans="1:12" x14ac:dyDescent="0.3">
      <c r="A21" s="22"/>
      <c r="C21" s="22"/>
      <c r="D21" s="22"/>
      <c r="E21" s="22"/>
      <c r="F21" s="23"/>
      <c r="G21" s="23"/>
      <c r="H21" s="23"/>
      <c r="I21" s="23"/>
      <c r="J21" s="23"/>
      <c r="K21" s="23"/>
      <c r="L21" s="22"/>
    </row>
    <row r="22" spans="1:12" x14ac:dyDescent="0.3">
      <c r="A22" s="22"/>
      <c r="C22" s="22"/>
      <c r="D22" s="22"/>
      <c r="E22" s="22"/>
      <c r="F22" s="23"/>
      <c r="G22" s="23"/>
      <c r="H22" s="48"/>
      <c r="I22" s="23"/>
      <c r="J22" s="23"/>
      <c r="K22" s="23"/>
      <c r="L22" s="22"/>
    </row>
    <row r="23" spans="1:12" x14ac:dyDescent="0.3">
      <c r="A23" s="22"/>
      <c r="C23" s="22"/>
      <c r="D23" s="22"/>
      <c r="E23" s="22"/>
      <c r="F23" s="48"/>
      <c r="G23" s="23"/>
      <c r="H23" s="23"/>
      <c r="I23" s="23"/>
      <c r="J23" s="23"/>
      <c r="K23" s="23"/>
      <c r="L23" s="22"/>
    </row>
    <row r="24" spans="1:12" x14ac:dyDescent="0.3">
      <c r="A24" s="22"/>
      <c r="C24" s="22"/>
      <c r="D24" s="22"/>
      <c r="E24" s="22"/>
      <c r="F24" s="23"/>
      <c r="G24" s="23"/>
      <c r="H24" s="23"/>
      <c r="I24" s="23"/>
      <c r="J24" s="23"/>
      <c r="K24" s="23"/>
      <c r="L24" s="22"/>
    </row>
    <row r="25" spans="1:12" x14ac:dyDescent="0.3">
      <c r="A25" s="22"/>
      <c r="C25" s="22"/>
      <c r="D25" s="22"/>
      <c r="E25" s="22"/>
      <c r="F25" s="23"/>
      <c r="G25" s="23"/>
      <c r="H25" s="23"/>
      <c r="I25" s="23"/>
      <c r="J25" s="23"/>
      <c r="K25" s="23"/>
      <c r="L25" s="22"/>
    </row>
    <row r="26" spans="1:12" x14ac:dyDescent="0.3">
      <c r="A26" s="22"/>
      <c r="C26" s="22"/>
      <c r="D26" s="22"/>
      <c r="E26" s="22"/>
      <c r="F26" s="23"/>
      <c r="G26" s="23"/>
      <c r="H26" s="23"/>
      <c r="I26" s="23"/>
      <c r="J26" s="23"/>
      <c r="K26" s="23"/>
      <c r="L26" s="22"/>
    </row>
    <row r="27" spans="1:12" x14ac:dyDescent="0.3">
      <c r="A27" s="22"/>
      <c r="C27" s="22"/>
      <c r="D27" s="22"/>
      <c r="E27" s="22"/>
      <c r="F27" s="23"/>
      <c r="G27" s="23"/>
      <c r="H27" s="23"/>
      <c r="I27" s="23"/>
      <c r="J27" s="23"/>
      <c r="K27" s="23"/>
      <c r="L27" s="22"/>
    </row>
    <row r="28" spans="1:12" x14ac:dyDescent="0.3">
      <c r="A28" s="22"/>
      <c r="B28" s="22"/>
      <c r="C28" s="22"/>
      <c r="D28" s="22"/>
      <c r="E28" s="22"/>
      <c r="F28" s="23"/>
      <c r="G28" s="23"/>
      <c r="H28" s="23"/>
      <c r="I28" s="23"/>
      <c r="J28" s="23"/>
      <c r="K28" s="23"/>
      <c r="L28" s="22"/>
    </row>
    <row r="29" spans="1:12" x14ac:dyDescent="0.3">
      <c r="A29" s="22"/>
      <c r="B29" s="22"/>
      <c r="C29" s="22"/>
      <c r="D29" s="22"/>
      <c r="E29" s="22"/>
      <c r="F29" s="23"/>
      <c r="G29" s="23"/>
      <c r="H29" s="23"/>
      <c r="I29" s="23"/>
      <c r="J29" s="23"/>
      <c r="K29" s="23"/>
      <c r="L29" s="22"/>
    </row>
    <row r="30" spans="1:12" x14ac:dyDescent="0.3">
      <c r="A30" s="22"/>
      <c r="B30" s="22"/>
      <c r="C30" s="22"/>
      <c r="D30" s="22"/>
      <c r="E30" s="22"/>
      <c r="F30" s="23"/>
      <c r="G30" s="23"/>
      <c r="H30" s="23"/>
      <c r="I30" s="23"/>
      <c r="J30" s="23"/>
      <c r="K30" s="23"/>
      <c r="L30" s="22"/>
    </row>
    <row r="31" spans="1:12" x14ac:dyDescent="0.3">
      <c r="A31" s="22"/>
      <c r="B31" s="22"/>
      <c r="C31" s="22"/>
      <c r="D31" s="22"/>
      <c r="E31" s="22"/>
      <c r="F31" s="23"/>
      <c r="G31" s="23"/>
      <c r="H31" s="23"/>
      <c r="I31" s="23"/>
      <c r="J31" s="23"/>
      <c r="K31" s="23"/>
      <c r="L31" s="22"/>
    </row>
    <row r="32" spans="1:12" x14ac:dyDescent="0.3">
      <c r="A32" s="22"/>
      <c r="B32" s="22"/>
      <c r="C32" s="22"/>
      <c r="D32" s="22"/>
      <c r="E32" s="22"/>
      <c r="F32" s="23"/>
      <c r="G32" s="23"/>
      <c r="H32" s="23"/>
      <c r="I32" s="23"/>
      <c r="J32" s="23"/>
      <c r="K32" s="23"/>
      <c r="L32" s="22"/>
    </row>
    <row r="33" spans="1:12" x14ac:dyDescent="0.3">
      <c r="A33" s="22"/>
      <c r="B33" s="22"/>
      <c r="C33" s="22"/>
      <c r="D33" s="22"/>
      <c r="E33" s="22"/>
      <c r="F33" s="23"/>
      <c r="G33" s="23"/>
      <c r="H33" s="23"/>
      <c r="I33" s="23"/>
      <c r="J33" s="23"/>
      <c r="K33" s="23"/>
      <c r="L33" s="22"/>
    </row>
    <row r="34" spans="1:12" x14ac:dyDescent="0.3">
      <c r="A34" s="22"/>
      <c r="B34" s="22"/>
      <c r="C34" s="22"/>
      <c r="D34" s="22"/>
      <c r="E34" s="22"/>
      <c r="F34" s="23"/>
      <c r="G34" s="23"/>
      <c r="H34" s="23"/>
      <c r="I34" s="23"/>
      <c r="J34" s="23"/>
      <c r="K34" s="23"/>
      <c r="L34" s="22"/>
    </row>
    <row r="35" spans="1:12" x14ac:dyDescent="0.3">
      <c r="A35" s="22"/>
      <c r="B35" s="22"/>
      <c r="C35" s="22"/>
      <c r="D35" s="22"/>
      <c r="E35" s="22"/>
      <c r="F35" s="23"/>
      <c r="G35" s="23"/>
      <c r="H35" s="23"/>
      <c r="I35" s="23"/>
      <c r="J35" s="23"/>
      <c r="K35" s="23"/>
      <c r="L35" s="22"/>
    </row>
    <row r="36" spans="1:12" x14ac:dyDescent="0.3">
      <c r="A36" s="22"/>
      <c r="B36" s="22"/>
      <c r="C36" s="22"/>
      <c r="D36" s="22"/>
      <c r="E36" s="22"/>
      <c r="F36" s="23"/>
      <c r="G36" s="23"/>
      <c r="H36" s="23"/>
      <c r="I36" s="23"/>
      <c r="J36" s="23"/>
      <c r="K36" s="23"/>
      <c r="L36" s="22"/>
    </row>
  </sheetData>
  <mergeCells count="9">
    <mergeCell ref="H2:I2"/>
    <mergeCell ref="J2:K2"/>
    <mergeCell ref="L2:L3"/>
    <mergeCell ref="A2:A3"/>
    <mergeCell ref="B2:B3"/>
    <mergeCell ref="C2:C3"/>
    <mergeCell ref="D2:D3"/>
    <mergeCell ref="E2:E3"/>
    <mergeCell ref="F2:G2"/>
  </mergeCells>
  <pageMargins left="0.7" right="0.7" top="0.75" bottom="0.75" header="0.3" footer="0.3"/>
  <pageSetup paperSize="9" scale="9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8918B9-3BCF-4C29-AFCD-E4C48A3FACDA}">
  <sheetPr>
    <pageSetUpPr fitToPage="1"/>
  </sheetPr>
  <dimension ref="A1:P36"/>
  <sheetViews>
    <sheetView zoomScale="110" zoomScaleNormal="110" workbookViewId="0">
      <selection activeCell="B8" sqref="B8"/>
    </sheetView>
  </sheetViews>
  <sheetFormatPr defaultRowHeight="14.4" x14ac:dyDescent="0.3"/>
  <cols>
    <col min="1" max="1" width="9.33203125" bestFit="1" customWidth="1"/>
    <col min="2" max="2" width="17.6640625" customWidth="1"/>
    <col min="4" max="4" width="9.33203125" bestFit="1" customWidth="1"/>
    <col min="5" max="5" width="17.33203125" customWidth="1"/>
    <col min="6" max="8" width="9.33203125" style="49" bestFit="1" customWidth="1"/>
    <col min="9" max="9" width="12.5546875" style="49" customWidth="1"/>
    <col min="10" max="11" width="9.33203125" style="49" bestFit="1" customWidth="1"/>
    <col min="12" max="12" width="11.109375" customWidth="1"/>
    <col min="15" max="15" width="19.44140625" bestFit="1" customWidth="1"/>
    <col min="16" max="16" width="16.109375" bestFit="1" customWidth="1"/>
  </cols>
  <sheetData>
    <row r="1" spans="1:16" x14ac:dyDescent="0.3">
      <c r="A1" s="22"/>
      <c r="B1" s="22" t="s">
        <v>18</v>
      </c>
      <c r="C1" s="22"/>
      <c r="D1" s="22"/>
      <c r="E1" s="22"/>
      <c r="F1" s="23"/>
      <c r="G1" s="23"/>
      <c r="H1" s="23"/>
      <c r="I1" s="23"/>
      <c r="J1" s="23"/>
      <c r="K1" s="23"/>
      <c r="L1" s="22"/>
    </row>
    <row r="2" spans="1:16" x14ac:dyDescent="0.3">
      <c r="A2" s="78" t="s">
        <v>19</v>
      </c>
      <c r="B2" s="80" t="s">
        <v>20</v>
      </c>
      <c r="C2" s="78" t="s">
        <v>21</v>
      </c>
      <c r="D2" s="78" t="s">
        <v>22</v>
      </c>
      <c r="E2" s="78" t="s">
        <v>23</v>
      </c>
      <c r="F2" s="74" t="s">
        <v>24</v>
      </c>
      <c r="G2" s="75"/>
      <c r="H2" s="74" t="s">
        <v>25</v>
      </c>
      <c r="I2" s="75"/>
      <c r="J2" s="74" t="s">
        <v>26</v>
      </c>
      <c r="K2" s="75"/>
      <c r="L2" s="76" t="s">
        <v>27</v>
      </c>
    </row>
    <row r="3" spans="1:16" x14ac:dyDescent="0.3">
      <c r="A3" s="79"/>
      <c r="B3" s="81"/>
      <c r="C3" s="81"/>
      <c r="D3" s="79"/>
      <c r="E3" s="79"/>
      <c r="F3" s="24" t="s">
        <v>28</v>
      </c>
      <c r="G3" s="24" t="s">
        <v>29</v>
      </c>
      <c r="H3" s="24" t="s">
        <v>28</v>
      </c>
      <c r="I3" s="24" t="s">
        <v>29</v>
      </c>
      <c r="J3" s="24" t="s">
        <v>28</v>
      </c>
      <c r="K3" s="24" t="s">
        <v>29</v>
      </c>
      <c r="L3" s="77"/>
      <c r="O3" t="s">
        <v>45</v>
      </c>
      <c r="P3" t="s">
        <v>46</v>
      </c>
    </row>
    <row r="4" spans="1:16" ht="36" x14ac:dyDescent="0.3">
      <c r="A4" s="25">
        <v>1</v>
      </c>
      <c r="B4" s="26" t="s">
        <v>47</v>
      </c>
      <c r="C4" s="27" t="s">
        <v>12</v>
      </c>
      <c r="D4" s="28">
        <v>146</v>
      </c>
      <c r="E4" s="55">
        <v>31.844041095890407</v>
      </c>
      <c r="F4" s="31">
        <v>10</v>
      </c>
      <c r="G4" s="29">
        <f>F4*E4</f>
        <v>318.44041095890407</v>
      </c>
      <c r="H4" s="31">
        <v>136</v>
      </c>
      <c r="I4" s="29">
        <f>H4*E4</f>
        <v>4330.7895890410955</v>
      </c>
      <c r="J4" s="31">
        <v>0</v>
      </c>
      <c r="K4" s="29">
        <f>J4*E4</f>
        <v>0</v>
      </c>
      <c r="L4" s="30">
        <f t="shared" ref="L4:L16" si="0">G4+K4+I4</f>
        <v>4649.2299999999996</v>
      </c>
      <c r="O4" s="56">
        <f>E4/120*20</f>
        <v>5.3073401826484012</v>
      </c>
      <c r="P4" s="56">
        <f>E4/120*100</f>
        <v>26.536700913242008</v>
      </c>
    </row>
    <row r="5" spans="1:16" x14ac:dyDescent="0.3">
      <c r="A5" s="25">
        <v>2</v>
      </c>
      <c r="B5" s="26" t="s">
        <v>48</v>
      </c>
      <c r="C5" s="27" t="s">
        <v>11</v>
      </c>
      <c r="D5" s="28">
        <v>10</v>
      </c>
      <c r="E5" s="55">
        <v>185.10300000000001</v>
      </c>
      <c r="F5" s="31">
        <v>0</v>
      </c>
      <c r="G5" s="29">
        <f t="shared" ref="G5:G17" si="1">F5*E5</f>
        <v>0</v>
      </c>
      <c r="H5" s="31">
        <v>10</v>
      </c>
      <c r="I5" s="29">
        <f t="shared" ref="I5:I17" si="2">H5*E5</f>
        <v>1851.0300000000002</v>
      </c>
      <c r="J5" s="31">
        <v>0</v>
      </c>
      <c r="K5" s="29">
        <f t="shared" ref="K5:K17" si="3">J5*E5</f>
        <v>0</v>
      </c>
      <c r="L5" s="30">
        <f t="shared" si="0"/>
        <v>1851.0300000000002</v>
      </c>
      <c r="O5" s="56">
        <f>E5/120*20</f>
        <v>30.850500000000004</v>
      </c>
      <c r="P5" s="56">
        <f t="shared" ref="P5:P17" si="4">E5/120*100</f>
        <v>154.25250000000003</v>
      </c>
    </row>
    <row r="6" spans="1:16" ht="48" x14ac:dyDescent="0.3">
      <c r="A6" s="25">
        <v>3</v>
      </c>
      <c r="B6" s="26" t="s">
        <v>49</v>
      </c>
      <c r="C6" s="27" t="s">
        <v>12</v>
      </c>
      <c r="D6" s="28">
        <v>53</v>
      </c>
      <c r="E6" s="55">
        <v>210.02698113207549</v>
      </c>
      <c r="F6" s="31">
        <v>5</v>
      </c>
      <c r="G6" s="29">
        <f t="shared" si="1"/>
        <v>1050.1349056603774</v>
      </c>
      <c r="H6" s="31">
        <v>46</v>
      </c>
      <c r="I6" s="29">
        <f t="shared" si="2"/>
        <v>9661.2411320754727</v>
      </c>
      <c r="J6" s="31">
        <v>2</v>
      </c>
      <c r="K6" s="29">
        <f t="shared" si="3"/>
        <v>420.05396226415098</v>
      </c>
      <c r="L6" s="30">
        <f t="shared" si="0"/>
        <v>11131.43</v>
      </c>
      <c r="O6" s="56">
        <f t="shared" ref="O6:O17" si="5">E6/120*20</f>
        <v>35.004496855345913</v>
      </c>
      <c r="P6" s="56">
        <f t="shared" si="4"/>
        <v>175.02248427672959</v>
      </c>
    </row>
    <row r="7" spans="1:16" ht="48" x14ac:dyDescent="0.3">
      <c r="A7" s="31">
        <v>4</v>
      </c>
      <c r="B7" s="36" t="s">
        <v>60</v>
      </c>
      <c r="C7" s="27" t="s">
        <v>12</v>
      </c>
      <c r="D7" s="28">
        <v>13</v>
      </c>
      <c r="E7" s="55">
        <v>348.90999999999997</v>
      </c>
      <c r="F7" s="31">
        <v>0</v>
      </c>
      <c r="G7" s="29">
        <f t="shared" si="1"/>
        <v>0</v>
      </c>
      <c r="H7" s="31">
        <v>13</v>
      </c>
      <c r="I7" s="29">
        <f t="shared" si="2"/>
        <v>4535.83</v>
      </c>
      <c r="J7" s="31">
        <v>0</v>
      </c>
      <c r="K7" s="29">
        <f t="shared" si="3"/>
        <v>0</v>
      </c>
      <c r="L7" s="30">
        <f t="shared" si="0"/>
        <v>4535.83</v>
      </c>
      <c r="O7" s="56">
        <f t="shared" si="5"/>
        <v>58.151666666666664</v>
      </c>
      <c r="P7" s="56">
        <f t="shared" si="4"/>
        <v>290.75833333333333</v>
      </c>
    </row>
    <row r="8" spans="1:16" ht="48" x14ac:dyDescent="0.3">
      <c r="A8" s="25">
        <v>5</v>
      </c>
      <c r="B8" s="26" t="s">
        <v>50</v>
      </c>
      <c r="C8" s="27" t="s">
        <v>11</v>
      </c>
      <c r="D8" s="28">
        <v>101</v>
      </c>
      <c r="E8" s="55">
        <v>73.743465346534649</v>
      </c>
      <c r="F8" s="31">
        <v>5</v>
      </c>
      <c r="G8" s="29">
        <f t="shared" si="1"/>
        <v>368.71732673267326</v>
      </c>
      <c r="H8" s="31">
        <v>76</v>
      </c>
      <c r="I8" s="29">
        <f t="shared" si="2"/>
        <v>5604.503366336633</v>
      </c>
      <c r="J8" s="31">
        <v>20</v>
      </c>
      <c r="K8" s="29">
        <f t="shared" si="3"/>
        <v>1474.869306930693</v>
      </c>
      <c r="L8" s="30">
        <f t="shared" si="0"/>
        <v>7448.0899999999992</v>
      </c>
      <c r="O8" s="56">
        <f t="shared" si="5"/>
        <v>12.290577557755775</v>
      </c>
      <c r="P8" s="56">
        <f t="shared" si="4"/>
        <v>61.452887788778874</v>
      </c>
    </row>
    <row r="9" spans="1:16" ht="24" x14ac:dyDescent="0.3">
      <c r="A9" s="25">
        <v>6</v>
      </c>
      <c r="B9" s="26" t="s">
        <v>51</v>
      </c>
      <c r="C9" s="27" t="s">
        <v>11</v>
      </c>
      <c r="D9" s="28">
        <v>90</v>
      </c>
      <c r="E9" s="55">
        <v>99.066444444444443</v>
      </c>
      <c r="F9" s="31"/>
      <c r="G9" s="29">
        <f t="shared" si="1"/>
        <v>0</v>
      </c>
      <c r="H9" s="31">
        <v>90</v>
      </c>
      <c r="I9" s="29">
        <f t="shared" si="2"/>
        <v>8915.98</v>
      </c>
      <c r="J9" s="31"/>
      <c r="K9" s="29">
        <f t="shared" si="3"/>
        <v>0</v>
      </c>
      <c r="L9" s="30">
        <f t="shared" si="0"/>
        <v>8915.98</v>
      </c>
      <c r="O9" s="56">
        <f t="shared" si="5"/>
        <v>16.511074074074074</v>
      </c>
      <c r="P9" s="56">
        <f t="shared" si="4"/>
        <v>82.555370370370369</v>
      </c>
    </row>
    <row r="10" spans="1:16" ht="24" x14ac:dyDescent="0.3">
      <c r="A10" s="31">
        <v>7</v>
      </c>
      <c r="B10" s="26" t="s">
        <v>52</v>
      </c>
      <c r="C10" s="27" t="s">
        <v>11</v>
      </c>
      <c r="D10" s="28">
        <v>35</v>
      </c>
      <c r="E10" s="55">
        <v>56.411428571428573</v>
      </c>
      <c r="F10" s="31"/>
      <c r="G10" s="29">
        <f t="shared" si="1"/>
        <v>0</v>
      </c>
      <c r="H10" s="31">
        <v>35</v>
      </c>
      <c r="I10" s="29">
        <f t="shared" si="2"/>
        <v>1974.4</v>
      </c>
      <c r="J10" s="31"/>
      <c r="K10" s="29">
        <f t="shared" si="3"/>
        <v>0</v>
      </c>
      <c r="L10" s="30">
        <f t="shared" si="0"/>
        <v>1974.4</v>
      </c>
      <c r="O10" s="56">
        <f t="shared" si="5"/>
        <v>9.4019047619047633</v>
      </c>
      <c r="P10" s="56">
        <f t="shared" si="4"/>
        <v>47.009523809523813</v>
      </c>
    </row>
    <row r="11" spans="1:16" x14ac:dyDescent="0.3">
      <c r="A11" s="31">
        <v>8</v>
      </c>
      <c r="B11" s="26" t="s">
        <v>53</v>
      </c>
      <c r="C11" s="27" t="s">
        <v>11</v>
      </c>
      <c r="D11" s="28">
        <v>225</v>
      </c>
      <c r="E11" s="55">
        <v>7.324355555555556</v>
      </c>
      <c r="F11" s="31">
        <v>15</v>
      </c>
      <c r="G11" s="29">
        <f t="shared" si="1"/>
        <v>109.86533333333334</v>
      </c>
      <c r="H11" s="31">
        <v>210</v>
      </c>
      <c r="I11" s="29">
        <f t="shared" si="2"/>
        <v>1538.1146666666668</v>
      </c>
      <c r="J11" s="31"/>
      <c r="K11" s="29">
        <f t="shared" si="3"/>
        <v>0</v>
      </c>
      <c r="L11" s="30">
        <f t="shared" si="0"/>
        <v>1647.9800000000002</v>
      </c>
      <c r="O11" s="56">
        <f t="shared" si="5"/>
        <v>1.220725925925926</v>
      </c>
      <c r="P11" s="56">
        <f t="shared" si="4"/>
        <v>6.10362962962963</v>
      </c>
    </row>
    <row r="12" spans="1:16" ht="24" x14ac:dyDescent="0.3">
      <c r="A12" s="31">
        <v>9</v>
      </c>
      <c r="B12" s="26" t="s">
        <v>54</v>
      </c>
      <c r="C12" s="27" t="s">
        <v>11</v>
      </c>
      <c r="D12" s="28">
        <v>41</v>
      </c>
      <c r="E12" s="55">
        <v>26.411707317073173</v>
      </c>
      <c r="F12" s="31">
        <v>5</v>
      </c>
      <c r="G12" s="29">
        <f t="shared" si="1"/>
        <v>132.05853658536586</v>
      </c>
      <c r="H12" s="31">
        <v>36</v>
      </c>
      <c r="I12" s="29">
        <f t="shared" si="2"/>
        <v>950.8214634146342</v>
      </c>
      <c r="J12" s="31"/>
      <c r="K12" s="29">
        <f t="shared" si="3"/>
        <v>0</v>
      </c>
      <c r="L12" s="30">
        <f t="shared" si="0"/>
        <v>1082.8800000000001</v>
      </c>
      <c r="O12" s="56">
        <f t="shared" si="5"/>
        <v>4.4019512195121955</v>
      </c>
      <c r="P12" s="56">
        <f t="shared" si="4"/>
        <v>22.009756097560977</v>
      </c>
    </row>
    <row r="13" spans="1:16" ht="36" x14ac:dyDescent="0.3">
      <c r="A13" s="31">
        <v>10</v>
      </c>
      <c r="B13" s="32" t="s">
        <v>55</v>
      </c>
      <c r="C13" s="27" t="s">
        <v>11</v>
      </c>
      <c r="D13" s="28">
        <v>30</v>
      </c>
      <c r="E13" s="55">
        <v>15.922000000000001</v>
      </c>
      <c r="F13" s="31">
        <v>10</v>
      </c>
      <c r="G13" s="29">
        <f t="shared" si="1"/>
        <v>159.22</v>
      </c>
      <c r="H13" s="31">
        <v>20</v>
      </c>
      <c r="I13" s="29">
        <f t="shared" si="2"/>
        <v>318.44</v>
      </c>
      <c r="J13" s="31"/>
      <c r="K13" s="29">
        <f t="shared" si="3"/>
        <v>0</v>
      </c>
      <c r="L13" s="30">
        <f t="shared" si="0"/>
        <v>477.65999999999997</v>
      </c>
      <c r="O13" s="56">
        <f t="shared" si="5"/>
        <v>2.6536666666666671</v>
      </c>
      <c r="P13" s="56">
        <f t="shared" si="4"/>
        <v>13.268333333333334</v>
      </c>
    </row>
    <row r="14" spans="1:16" ht="24" x14ac:dyDescent="0.3">
      <c r="A14" s="31">
        <v>11</v>
      </c>
      <c r="B14" s="26" t="s">
        <v>56</v>
      </c>
      <c r="C14" s="27" t="s">
        <v>11</v>
      </c>
      <c r="D14" s="28">
        <v>8</v>
      </c>
      <c r="E14" s="55">
        <v>227.27</v>
      </c>
      <c r="F14" s="31"/>
      <c r="G14" s="29">
        <f t="shared" si="1"/>
        <v>0</v>
      </c>
      <c r="H14" s="31">
        <v>8</v>
      </c>
      <c r="I14" s="29">
        <f t="shared" si="2"/>
        <v>1818.16</v>
      </c>
      <c r="J14" s="31"/>
      <c r="K14" s="29">
        <f t="shared" si="3"/>
        <v>0</v>
      </c>
      <c r="L14" s="30">
        <f t="shared" si="0"/>
        <v>1818.16</v>
      </c>
      <c r="O14" s="56">
        <f t="shared" si="5"/>
        <v>37.87833333333333</v>
      </c>
      <c r="P14" s="56">
        <f t="shared" si="4"/>
        <v>189.39166666666668</v>
      </c>
    </row>
    <row r="15" spans="1:16" ht="24" x14ac:dyDescent="0.3">
      <c r="A15" s="31">
        <v>12</v>
      </c>
      <c r="B15" s="26" t="s">
        <v>57</v>
      </c>
      <c r="C15" s="27" t="s">
        <v>11</v>
      </c>
      <c r="D15" s="28">
        <v>6</v>
      </c>
      <c r="E15" s="55">
        <v>404.81</v>
      </c>
      <c r="F15" s="31"/>
      <c r="G15" s="29">
        <f t="shared" si="1"/>
        <v>0</v>
      </c>
      <c r="H15" s="31">
        <v>6</v>
      </c>
      <c r="I15" s="29">
        <f t="shared" si="2"/>
        <v>2428.86</v>
      </c>
      <c r="J15" s="31"/>
      <c r="K15" s="29">
        <f t="shared" si="3"/>
        <v>0</v>
      </c>
      <c r="L15" s="30">
        <f t="shared" si="0"/>
        <v>2428.86</v>
      </c>
      <c r="O15" s="56">
        <f t="shared" si="5"/>
        <v>67.468333333333334</v>
      </c>
      <c r="P15" s="56">
        <f t="shared" si="4"/>
        <v>337.34166666666664</v>
      </c>
    </row>
    <row r="16" spans="1:16" ht="24" x14ac:dyDescent="0.3">
      <c r="A16" s="31">
        <v>13</v>
      </c>
      <c r="B16" s="26" t="s">
        <v>58</v>
      </c>
      <c r="C16" s="27" t="s">
        <v>11</v>
      </c>
      <c r="D16" s="28">
        <v>11</v>
      </c>
      <c r="E16" s="55">
        <v>672.18181818181813</v>
      </c>
      <c r="F16" s="31"/>
      <c r="G16" s="29">
        <f t="shared" si="1"/>
        <v>0</v>
      </c>
      <c r="H16" s="31">
        <v>11</v>
      </c>
      <c r="I16" s="29">
        <f t="shared" si="2"/>
        <v>7393.9999999999991</v>
      </c>
      <c r="J16" s="31"/>
      <c r="K16" s="29">
        <f t="shared" si="3"/>
        <v>0</v>
      </c>
      <c r="L16" s="30">
        <f t="shared" si="0"/>
        <v>7393.9999999999991</v>
      </c>
      <c r="O16" s="56">
        <f t="shared" si="5"/>
        <v>112.03030303030302</v>
      </c>
      <c r="P16" s="56">
        <f t="shared" si="4"/>
        <v>560.15151515151501</v>
      </c>
    </row>
    <row r="17" spans="1:16" ht="24" x14ac:dyDescent="0.3">
      <c r="A17" s="31">
        <v>14</v>
      </c>
      <c r="B17" s="26" t="s">
        <v>59</v>
      </c>
      <c r="C17" s="27" t="s">
        <v>11</v>
      </c>
      <c r="D17" s="28">
        <v>6</v>
      </c>
      <c r="E17" s="55">
        <v>396.76</v>
      </c>
      <c r="F17" s="31"/>
      <c r="G17" s="29">
        <f t="shared" si="1"/>
        <v>0</v>
      </c>
      <c r="H17" s="31">
        <v>6</v>
      </c>
      <c r="I17" s="29">
        <f t="shared" si="2"/>
        <v>2380.56</v>
      </c>
      <c r="J17" s="31"/>
      <c r="K17" s="29">
        <f t="shared" si="3"/>
        <v>0</v>
      </c>
      <c r="L17" s="30">
        <f>G17+K17+I17</f>
        <v>2380.56</v>
      </c>
      <c r="O17" s="56">
        <f t="shared" si="5"/>
        <v>66.126666666666665</v>
      </c>
      <c r="P17" s="56">
        <f t="shared" si="4"/>
        <v>330.63333333333333</v>
      </c>
    </row>
    <row r="18" spans="1:16" x14ac:dyDescent="0.3">
      <c r="A18" s="33"/>
      <c r="C18" s="33"/>
      <c r="D18" s="33"/>
      <c r="E18" s="33"/>
      <c r="F18" s="47"/>
      <c r="G18" s="34">
        <f>SUM(G4:G17)</f>
        <v>2138.4365132706539</v>
      </c>
      <c r="H18" s="47"/>
      <c r="I18" s="34">
        <f>SUM(I4:I17)</f>
        <v>53702.73021753451</v>
      </c>
      <c r="J18" s="47"/>
      <c r="K18" s="34">
        <f>SUM(K4:K17)</f>
        <v>1894.9232691948441</v>
      </c>
      <c r="L18" s="35">
        <f>SUM(L4:L17)</f>
        <v>57736.090000000011</v>
      </c>
    </row>
    <row r="19" spans="1:16" x14ac:dyDescent="0.3">
      <c r="A19" s="22"/>
      <c r="C19" s="22"/>
      <c r="D19" s="22"/>
      <c r="E19" s="38"/>
      <c r="F19" s="23"/>
      <c r="G19" s="23"/>
      <c r="H19" s="23"/>
      <c r="I19" s="23"/>
      <c r="J19" s="23"/>
      <c r="K19" s="23"/>
      <c r="L19" s="22"/>
    </row>
    <row r="20" spans="1:16" x14ac:dyDescent="0.3">
      <c r="A20" s="22"/>
      <c r="C20" s="22"/>
      <c r="D20" s="22">
        <f>SUM(D4:D17)</f>
        <v>775</v>
      </c>
      <c r="E20" s="22"/>
      <c r="F20" s="23"/>
      <c r="G20" s="23"/>
      <c r="H20" s="23"/>
      <c r="I20" s="23"/>
      <c r="J20" s="23"/>
      <c r="K20" s="23"/>
      <c r="L20" s="22"/>
    </row>
    <row r="21" spans="1:16" x14ac:dyDescent="0.3">
      <c r="A21" s="22"/>
      <c r="C21" s="22"/>
      <c r="D21" s="22"/>
      <c r="E21" s="22"/>
      <c r="F21" s="23"/>
      <c r="G21" s="23"/>
      <c r="H21" s="23"/>
      <c r="I21" s="23"/>
      <c r="J21" s="23"/>
      <c r="K21" s="23"/>
      <c r="L21" s="22"/>
    </row>
    <row r="22" spans="1:16" x14ac:dyDescent="0.3">
      <c r="A22" s="22"/>
      <c r="C22" s="22"/>
      <c r="D22" s="22"/>
      <c r="E22" s="22"/>
      <c r="F22" s="23"/>
      <c r="G22" s="23"/>
      <c r="H22" s="48"/>
      <c r="I22" s="23"/>
      <c r="J22" s="23"/>
      <c r="K22" s="23"/>
      <c r="L22" s="22"/>
    </row>
    <row r="23" spans="1:16" x14ac:dyDescent="0.3">
      <c r="A23" s="22"/>
      <c r="C23" s="22"/>
      <c r="D23" s="22"/>
      <c r="E23" s="22"/>
      <c r="F23" s="48"/>
      <c r="G23" s="23"/>
      <c r="H23" s="23"/>
      <c r="I23" s="23"/>
      <c r="J23" s="23"/>
      <c r="K23" s="23"/>
      <c r="L23" s="22"/>
    </row>
    <row r="24" spans="1:16" x14ac:dyDescent="0.3">
      <c r="A24" s="22"/>
      <c r="C24" s="22"/>
      <c r="D24" s="22"/>
      <c r="E24" s="22"/>
      <c r="F24" s="23"/>
      <c r="G24" s="23"/>
      <c r="H24" s="23"/>
      <c r="I24" s="23"/>
      <c r="J24" s="23"/>
      <c r="K24" s="23"/>
      <c r="L24" s="22"/>
    </row>
    <row r="25" spans="1:16" x14ac:dyDescent="0.3">
      <c r="A25" s="22"/>
      <c r="C25" s="22"/>
      <c r="D25" s="22"/>
      <c r="E25" s="22"/>
      <c r="F25" s="23"/>
      <c r="G25" s="23"/>
      <c r="H25" s="23"/>
      <c r="I25" s="23"/>
      <c r="J25" s="23"/>
      <c r="K25" s="23"/>
      <c r="L25" s="22"/>
    </row>
    <row r="26" spans="1:16" x14ac:dyDescent="0.3">
      <c r="A26" s="22"/>
      <c r="C26" s="22"/>
      <c r="D26" s="22"/>
      <c r="E26" s="22"/>
      <c r="F26" s="23"/>
      <c r="G26" s="23"/>
      <c r="H26" s="23"/>
      <c r="I26" s="23"/>
      <c r="J26" s="23"/>
      <c r="K26" s="23"/>
      <c r="L26" s="22"/>
    </row>
    <row r="27" spans="1:16" x14ac:dyDescent="0.3">
      <c r="A27" s="22"/>
      <c r="C27" s="22"/>
      <c r="D27" s="22"/>
      <c r="E27" s="22"/>
      <c r="F27" s="23"/>
      <c r="G27" s="23"/>
      <c r="H27" s="23"/>
      <c r="I27" s="23"/>
      <c r="J27" s="23"/>
      <c r="K27" s="23"/>
      <c r="L27" s="22"/>
    </row>
    <row r="28" spans="1:16" x14ac:dyDescent="0.3">
      <c r="A28" s="22"/>
      <c r="B28" s="22"/>
      <c r="C28" s="22"/>
      <c r="D28" s="22"/>
      <c r="E28" s="22"/>
      <c r="F28" s="23"/>
      <c r="G28" s="23"/>
      <c r="H28" s="23"/>
      <c r="I28" s="23"/>
      <c r="J28" s="23"/>
      <c r="K28" s="23"/>
      <c r="L28" s="22"/>
    </row>
    <row r="29" spans="1:16" x14ac:dyDescent="0.3">
      <c r="A29" s="22"/>
      <c r="B29" s="22"/>
      <c r="C29" s="22"/>
      <c r="D29" s="22"/>
      <c r="E29" s="22"/>
      <c r="F29" s="23"/>
      <c r="G29" s="23"/>
      <c r="H29" s="23"/>
      <c r="I29" s="23"/>
      <c r="J29" s="23"/>
      <c r="K29" s="23"/>
      <c r="L29" s="22"/>
    </row>
    <row r="30" spans="1:16" x14ac:dyDescent="0.3">
      <c r="A30" s="22"/>
      <c r="B30" s="22"/>
      <c r="C30" s="22"/>
      <c r="D30" s="22"/>
      <c r="E30" s="22"/>
      <c r="F30" s="23"/>
      <c r="G30" s="23"/>
      <c r="H30" s="23"/>
      <c r="I30" s="23"/>
      <c r="J30" s="23"/>
      <c r="K30" s="23"/>
      <c r="L30" s="22"/>
    </row>
    <row r="31" spans="1:16" x14ac:dyDescent="0.3">
      <c r="A31" s="22"/>
      <c r="B31" s="22"/>
      <c r="C31" s="22"/>
      <c r="D31" s="22"/>
      <c r="E31" s="22"/>
      <c r="F31" s="23"/>
      <c r="G31" s="23"/>
      <c r="H31" s="23"/>
      <c r="I31" s="23"/>
      <c r="J31" s="23"/>
      <c r="K31" s="23"/>
      <c r="L31" s="22"/>
    </row>
    <row r="32" spans="1:16" x14ac:dyDescent="0.3">
      <c r="A32" s="22"/>
      <c r="B32" s="22"/>
      <c r="C32" s="22"/>
      <c r="D32" s="22"/>
      <c r="E32" s="22"/>
      <c r="F32" s="23"/>
      <c r="G32" s="23"/>
      <c r="H32" s="23"/>
      <c r="I32" s="23"/>
      <c r="J32" s="23"/>
      <c r="K32" s="23"/>
      <c r="L32" s="22"/>
    </row>
    <row r="33" spans="1:12" x14ac:dyDescent="0.3">
      <c r="A33" s="22"/>
      <c r="B33" s="22"/>
      <c r="C33" s="22"/>
      <c r="D33" s="22"/>
      <c r="E33" s="22"/>
      <c r="F33" s="23"/>
      <c r="G33" s="23"/>
      <c r="H33" s="23"/>
      <c r="I33" s="23"/>
      <c r="J33" s="23"/>
      <c r="K33" s="23"/>
      <c r="L33" s="22"/>
    </row>
    <row r="34" spans="1:12" x14ac:dyDescent="0.3">
      <c r="A34" s="22"/>
      <c r="B34" s="22"/>
      <c r="C34" s="22"/>
      <c r="D34" s="22"/>
      <c r="E34" s="22"/>
      <c r="F34" s="23"/>
      <c r="G34" s="23"/>
      <c r="H34" s="23"/>
      <c r="I34" s="23"/>
      <c r="J34" s="23"/>
      <c r="K34" s="23"/>
      <c r="L34" s="22"/>
    </row>
    <row r="35" spans="1:12" x14ac:dyDescent="0.3">
      <c r="A35" s="22"/>
      <c r="B35" s="22"/>
      <c r="C35" s="22"/>
      <c r="D35" s="22"/>
      <c r="E35" s="22"/>
      <c r="F35" s="23"/>
      <c r="G35" s="23"/>
      <c r="H35" s="23"/>
      <c r="I35" s="23"/>
      <c r="J35" s="23"/>
      <c r="K35" s="23"/>
      <c r="L35" s="22"/>
    </row>
    <row r="36" spans="1:12" x14ac:dyDescent="0.3">
      <c r="A36" s="22"/>
      <c r="B36" s="22"/>
      <c r="C36" s="22"/>
      <c r="D36" s="22"/>
      <c r="E36" s="22"/>
      <c r="F36" s="23"/>
      <c r="G36" s="23"/>
      <c r="H36" s="23"/>
      <c r="I36" s="23"/>
      <c r="J36" s="23"/>
      <c r="K36" s="23"/>
      <c r="L36" s="22"/>
    </row>
  </sheetData>
  <mergeCells count="9">
    <mergeCell ref="H2:I2"/>
    <mergeCell ref="J2:K2"/>
    <mergeCell ref="L2:L3"/>
    <mergeCell ref="A2:A3"/>
    <mergeCell ref="B2:B3"/>
    <mergeCell ref="C2:C3"/>
    <mergeCell ref="D2:D3"/>
    <mergeCell ref="E2:E3"/>
    <mergeCell ref="F2:G2"/>
  </mergeCells>
  <pageMargins left="0.7" right="0.7" top="0.75" bottom="0.75" header="0.3" footer="0.3"/>
  <pageSetup paperSize="9" scale="9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НМЦК</vt:lpstr>
      <vt:lpstr>Лист1</vt:lpstr>
      <vt:lpstr>факт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2026-03-10T02:13:15Z</dcterms:modified>
</cp:coreProperties>
</file>